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4"/>
  <workbookPr saveExternalLinkValues="0" updateLinks="always" defaultThemeVersion="166925"/>
  <mc:AlternateContent xmlns:mc="http://schemas.openxmlformats.org/markup-compatibility/2006">
    <mc:Choice Requires="x15">
      <x15ac:absPath xmlns:x15ac="http://schemas.microsoft.com/office/spreadsheetml/2010/11/ac" url="/Users/mahmoudkatanani/Downloads/"/>
    </mc:Choice>
  </mc:AlternateContent>
  <xr:revisionPtr revIDLastSave="0" documentId="8_{775BE0D5-AEBB-F843-A595-450507CD5F48}" xr6:coauthVersionLast="47" xr6:coauthVersionMax="47" xr10:uidLastSave="{00000000-0000-0000-0000-000000000000}"/>
  <workbookProtection workbookAlgorithmName="SHA-512" workbookHashValue="ZCLzRcsQI8kVaVp7DNG6jqmMqJ/gvXt3YmZeIMo/2gWRVWjZb1u9p9cejpdMgF42MwH5t06Z2OmD/Jl0YQyiWw==" workbookSaltValue="FGVZIxaHsc5Et+0hZ15g0w==" workbookSpinCount="100000" lockStructure="1"/>
  <bookViews>
    <workbookView xWindow="0" yWindow="500" windowWidth="38400" windowHeight="20020" tabRatio="672" activeTab="2" xr2:uid="{00000000-000D-0000-FFFF-FFFF00000000}"/>
  </bookViews>
  <sheets>
    <sheet name="Summary" sheetId="64" r:id="rId1"/>
    <sheet name="1. General" sheetId="65" r:id="rId2"/>
    <sheet name="2. Goods &amp; Services" sheetId="69" r:id="rId3"/>
    <sheet name="3. Depr &amp; Amor" sheetId="68" r:id="rId4"/>
    <sheet name="4. Labor" sheetId="66" r:id="rId5"/>
    <sheet name="5. Capacity Building" sheetId="67" r:id="rId6"/>
    <sheet name="Assumptions" sheetId="76" r:id="rId7"/>
    <sheet name="Segment based on SME" sheetId="77" state="hidden" r:id="rId8"/>
    <sheet name="LC Sector" sheetId="78" state="hidden" r:id="rId9"/>
    <sheet name="Instructions" sheetId="63" state="hidden" r:id="rId10"/>
  </sheets>
  <externalReferences>
    <externalReference r:id="rId11"/>
  </externalReferences>
  <definedNames>
    <definedName name="Above400M" localSheetId="8">#REF!</definedName>
    <definedName name="Above400M">#REF!</definedName>
    <definedName name="Baseline" localSheetId="8">#REF!</definedName>
    <definedName name="Baseline">#REF!</definedName>
    <definedName name="Bulks">#REF!</definedName>
    <definedName name="Category" localSheetId="7">[1]Reference!$X$2:$X$17</definedName>
    <definedName name="Category">#REF!</definedName>
    <definedName name="Chemicals">#REF!</definedName>
    <definedName name="Construction">#REF!</definedName>
    <definedName name="Contract" localSheetId="8">#REF!</definedName>
    <definedName name="Contract">#REF!</definedName>
    <definedName name="Distributor" localSheetId="8">#REF!</definedName>
    <definedName name="Distributor">#REF!</definedName>
    <definedName name="Drillings">#REF!</definedName>
    <definedName name="Driver" localSheetId="7">[1]Reference!$Z$1:$Z$5</definedName>
    <definedName name="Driver">#REF!</definedName>
    <definedName name="Electrical_Instrumentation">#REF!</definedName>
    <definedName name="Entity" localSheetId="8">#REF!</definedName>
    <definedName name="Entity">#REF!</definedName>
    <definedName name="Final" localSheetId="8">#REF!</definedName>
    <definedName name="Final">#REF!</definedName>
    <definedName name="Goods" localSheetId="8">'LC Sector'!$A$25:$B$25</definedName>
    <definedName name="Goods">#REF!</definedName>
    <definedName name="Industrial_Services">#REF!</definedName>
    <definedName name="IT">#REF!</definedName>
    <definedName name="KSA?">#REF!</definedName>
    <definedName name="Level" localSheetId="8">#REF!</definedName>
    <definedName name="Level">#REF!</definedName>
    <definedName name="LevelSelection" localSheetId="8">#REF!</definedName>
    <definedName name="LevelSelection">#REF!</definedName>
    <definedName name="ListTypes" localSheetId="8">#REF!</definedName>
    <definedName name="ListTypes">#REF!</definedName>
    <definedName name="Location" localSheetId="7">[1]Reference!$E$2:$E$3</definedName>
    <definedName name="Location">#REF!</definedName>
    <definedName name="NoContract" localSheetId="8">#REF!</definedName>
    <definedName name="NoContract">#REF!</definedName>
    <definedName name="Oilfield">#REF!</definedName>
    <definedName name="On_site_Services">#REF!</definedName>
    <definedName name="Other" localSheetId="8">#REF!</definedName>
    <definedName name="Other">#REF!</definedName>
    <definedName name="Other_Goods">#REF!</definedName>
    <definedName name="Other_Services">#REF!</definedName>
    <definedName name="package" localSheetId="7" hidden="1">{#N/A,#N/A,FALSE,"Bal Sheet(cover)";#N/A,#N/A,FALSE,"Balance Sheet - Local";#N/A,#N/A,FALSE,"Capital Expenditures"}</definedName>
    <definedName name="package" hidden="1">{#N/A,#N/A,FALSE,"Bal Sheet(cover)";#N/A,#N/A,FALSE,"Balance Sheet - Local";#N/A,#N/A,FALSE,"Capital Expenditures"}</definedName>
    <definedName name="Periodic" localSheetId="8">#REF!</definedName>
    <definedName name="Periodic">#REF!</definedName>
    <definedName name="Pipe">#REF!</definedName>
    <definedName name="pm" localSheetId="7" hidden="1">{#N/A,#N/A,FALSE,"Bal Sheet(cover)";#N/A,#N/A,FALSE,"Balance Sheet - Local";#N/A,#N/A,FALSE,"Capital Expenditures"}</definedName>
    <definedName name="pm" hidden="1">{#N/A,#N/A,FALSE,"Bal Sheet(cover)";#N/A,#N/A,FALSE,"Balance Sheet - Local";#N/A,#N/A,FALSE,"Capital Expenditures"}</definedName>
    <definedName name="Producer" localSheetId="8">#REF!</definedName>
    <definedName name="Producer">#REF!</definedName>
    <definedName name="Product" localSheetId="8">#REF!</definedName>
    <definedName name="Product">#REF!</definedName>
    <definedName name="Provider" localSheetId="8">#REF!</definedName>
    <definedName name="Provider">#REF!</definedName>
    <definedName name="PSS" localSheetId="7" hidden="1">{#N/A,#N/A,FALSE,"Bal Sheet(cover)";#N/A,#N/A,FALSE,"Balance Sheet - Local";#N/A,#N/A,FALSE,"Capital Expenditures"}</definedName>
    <definedName name="PSS" hidden="1">{#N/A,#N/A,FALSE,"Bal Sheet(cover)";#N/A,#N/A,FALSE,"Balance Sheet - Local";#N/A,#N/A,FALSE,"Capital Expenditures"}</definedName>
    <definedName name="Public_Relations">#REF!</definedName>
    <definedName name="Purpose" localSheetId="8">#REF!</definedName>
    <definedName name="Purpose">#REF!</definedName>
    <definedName name="PurposeSelection" localSheetId="8">#REF!</definedName>
    <definedName name="PurposeSelection">#REF!</definedName>
    <definedName name="Risk" localSheetId="7">[1]Reference!$AB$1:$AB$3</definedName>
    <definedName name="Risk">#REF!</definedName>
    <definedName name="Rotating_Equipment">#REF!</definedName>
    <definedName name="ScenarioLabelIDs" localSheetId="8">#REF!</definedName>
    <definedName name="ScenarioLabelIDs">#REF!</definedName>
    <definedName name="ScenarioLabels" localSheetId="8">#REF!</definedName>
    <definedName name="ScenarioLabels">#REF!</definedName>
    <definedName name="Sector">#REF!</definedName>
    <definedName name="Services" localSheetId="8">'LC Sector'!$A$5:$B$5</definedName>
    <definedName name="Services">#REF!</definedName>
    <definedName name="SME" localSheetId="7">[1]Reference!$C$2:$C$3</definedName>
    <definedName name="SME">#REF!</definedName>
    <definedName name="Static_Equipment">#REF!</definedName>
    <definedName name="Supplementary" localSheetId="8">#REF!</definedName>
    <definedName name="Supplementary">#REF!</definedName>
    <definedName name="Supplier" localSheetId="8">#REF!</definedName>
    <definedName name="Supplier">#REF!</definedName>
    <definedName name="SupplierTypes" localSheetId="8">#REF!</definedName>
    <definedName name="SupplierTypes">#REF!</definedName>
    <definedName name="Target" localSheetId="8">#REF!</definedName>
    <definedName name="Target">#REF!</definedName>
    <definedName name="Training">#REF!</definedName>
    <definedName name="Type" localSheetId="7">[1]Reference!$D$2:$D$3</definedName>
    <definedName name="Type">#REF!</definedName>
    <definedName name="Type2" localSheetId="7">[1]Reference!$AC$1:$AC$2</definedName>
    <definedName name="Type2">#REF!</definedName>
    <definedName name="Value" localSheetId="8">#REF!</definedName>
    <definedName name="Value">#REF!</definedName>
    <definedName name="ValueSelection" localSheetId="8">#REF!</definedName>
    <definedName name="ValueSelection">#REF!</definedName>
    <definedName name="wrn.Balance._.Sheet." localSheetId="7" hidden="1">{#N/A,#N/A,FALSE,"Bal Sheet(cover)";#N/A,#N/A,FALSE,"Balance Sheet - Local";#N/A,#N/A,FALSE,"Capital Expenditures"}</definedName>
    <definedName name="wrn.Balance._.Sheet." hidden="1">{#N/A,#N/A,FALSE,"Bal Sheet(cover)";#N/A,#N/A,FALSE,"Balance Sheet - Local";#N/A,#N/A,FALSE,"Capital Expenditures"}</definedName>
    <definedName name="wrn.Profit._.and._.Loss." localSheetId="7" hidden="1">{#N/A,#N/A,FALSE,"P&amp;L Statement";#N/A,#N/A,FALSE,"P&amp;L Cost per Case"}</definedName>
    <definedName name="wrn.Profit._.and._.Loss." hidden="1">{#N/A,#N/A,FALSE,"P&amp;L Statement";#N/A,#N/A,FALSE,"P&amp;L Cost per Case"}</definedName>
    <definedName name="wrn.Summary._.Financials." localSheetId="7" hidden="1">{#N/A,#N/A,FALSE,"Fin Highlights"}</definedName>
    <definedName name="wrn.Summary._.Financials." hidden="1">{#N/A,#N/A,FALSE,"Fin Highlights"}</definedName>
    <definedName name="wrn.Total._.Pack." localSheetId="7" hidden="1">{#N/A,#N/A,TRUE,"Fin Highlights (Cover)";#N/A,#N/A,TRUE,"Fin Highlights";#N/A,#N/A,TRUE,"Monthly Sales Reporting";#N/A,#N/A,TRUE,"P&amp;L Statement";#N/A,#N/A,TRUE,"P&amp;L Cost per Case";#N/A,#N/A,TRUE,"Cost Per Package";#N/A,#N/A,TRUE,"Discounts";#N/A,#N/A,TRUE,"DME Exps";#N/A,#N/A,TRUE,"P&amp;L Support";#N/A,#N/A,TRUE,"Ohds Total Co";#N/A,#N/A,TRUE,"Ohds Prod";#N/A,#N/A,TRUE,"Ohds Sales";#N/A,#N/A,TRUE,"Ohds G &amp; A";#N/A,#N/A,TRUE,"EXP Comp Total";#N/A,#N/A,TRUE,"EXP Comp Prod";#N/A,#N/A,TRUE,"EXP Comp Sales";#N/A,#N/A,TRUE,"EXP Comp G &amp;A"}</definedName>
    <definedName name="wrn.Total._.Pack." hidden="1">{#N/A,#N/A,TRUE,"Fin Highlights (Cover)";#N/A,#N/A,TRUE,"Fin Highlights";#N/A,#N/A,TRUE,"Monthly Sales Reporting";#N/A,#N/A,TRUE,"P&amp;L Statement";#N/A,#N/A,TRUE,"P&amp;L Cost per Case";#N/A,#N/A,TRUE,"Cost Per Package";#N/A,#N/A,TRUE,"Discounts";#N/A,#N/A,TRUE,"DME Exps";#N/A,#N/A,TRUE,"P&amp;L Support";#N/A,#N/A,TRUE,"Ohds Total Co";#N/A,#N/A,TRUE,"Ohds Prod";#N/A,#N/A,TRUE,"Ohds Sales";#N/A,#N/A,TRUE,"Ohds G &amp; A";#N/A,#N/A,TRUE,"EXP Comp Total";#N/A,#N/A,TRUE,"EXP Comp Prod";#N/A,#N/A,TRUE,"EXP Comp Sales";#N/A,#N/A,TRUE,"EXP Comp G &amp;A"}</definedName>
    <definedName name="Year" localSheetId="7">[1]Reference!$G$2:$G$12</definedName>
    <definedName name="Yea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87" i="69" l="1"/>
  <c r="T11" i="69"/>
  <c r="T12" i="69"/>
  <c r="T13" i="69"/>
  <c r="T14" i="69"/>
  <c r="T15" i="69"/>
  <c r="T16" i="69"/>
  <c r="T17" i="69"/>
  <c r="T18" i="69"/>
  <c r="T19" i="69"/>
  <c r="T20" i="69"/>
  <c r="T21" i="69"/>
  <c r="T22" i="69"/>
  <c r="T23" i="69"/>
  <c r="T24" i="69"/>
  <c r="T25" i="69"/>
  <c r="T26" i="69"/>
  <c r="T27" i="69"/>
  <c r="T28" i="69"/>
  <c r="T29" i="69"/>
  <c r="T30" i="69"/>
  <c r="T31" i="69"/>
  <c r="T32" i="69"/>
  <c r="T33" i="69"/>
  <c r="T34" i="69"/>
  <c r="T35" i="69"/>
  <c r="T36" i="69"/>
  <c r="T37" i="69"/>
  <c r="T38" i="69"/>
  <c r="T39" i="69"/>
  <c r="T40" i="69"/>
  <c r="T41" i="69"/>
  <c r="T42" i="69"/>
  <c r="T43" i="69"/>
  <c r="T44" i="69"/>
  <c r="T45" i="69"/>
  <c r="T46" i="69"/>
  <c r="T47" i="69"/>
  <c r="T48" i="69"/>
  <c r="T49" i="69"/>
  <c r="T50" i="69"/>
  <c r="T51" i="69"/>
  <c r="T52" i="69"/>
  <c r="T53" i="69"/>
  <c r="T54" i="69"/>
  <c r="T55" i="69"/>
  <c r="T56" i="69"/>
  <c r="T57" i="69"/>
  <c r="T58" i="69"/>
  <c r="T59" i="69"/>
  <c r="T60" i="69"/>
  <c r="T61" i="69"/>
  <c r="T62" i="69"/>
  <c r="T63" i="69"/>
  <c r="T64" i="69"/>
  <c r="T65" i="69"/>
  <c r="T66" i="69"/>
  <c r="T67" i="69"/>
  <c r="T68" i="69"/>
  <c r="T69" i="69"/>
  <c r="T70" i="69"/>
  <c r="T71" i="69"/>
  <c r="T72" i="69"/>
  <c r="T73" i="69"/>
  <c r="T74" i="69"/>
  <c r="T75" i="69"/>
  <c r="T76" i="69"/>
  <c r="T77" i="69"/>
  <c r="T78" i="69"/>
  <c r="T79" i="69"/>
  <c r="T80" i="69"/>
  <c r="T81" i="69"/>
  <c r="T82" i="69"/>
  <c r="T83" i="69"/>
  <c r="T84" i="69"/>
  <c r="T85" i="69"/>
  <c r="T86" i="69"/>
  <c r="T88" i="69"/>
  <c r="T89" i="69"/>
  <c r="T10" i="69"/>
  <c r="Q86" i="69"/>
  <c r="Q11" i="69"/>
  <c r="Q12" i="69"/>
  <c r="Q13" i="69"/>
  <c r="Q14" i="69"/>
  <c r="Q15" i="69"/>
  <c r="Q16" i="69"/>
  <c r="Q17" i="69"/>
  <c r="Q18" i="69"/>
  <c r="Q19" i="69"/>
  <c r="Q20" i="69"/>
  <c r="Q21" i="69"/>
  <c r="Q22" i="69"/>
  <c r="Q23" i="69"/>
  <c r="Q24" i="69"/>
  <c r="Q25" i="69"/>
  <c r="Q26" i="69"/>
  <c r="Q27" i="69"/>
  <c r="Q28" i="69"/>
  <c r="Q29" i="69"/>
  <c r="Q30" i="69"/>
  <c r="Q31" i="69"/>
  <c r="Q32" i="69"/>
  <c r="Q33" i="69"/>
  <c r="Q34" i="69"/>
  <c r="Q35" i="69"/>
  <c r="Q36" i="69"/>
  <c r="Q37" i="69"/>
  <c r="Q38" i="69"/>
  <c r="Q39" i="69"/>
  <c r="Q40" i="69"/>
  <c r="Q41" i="69"/>
  <c r="Q42" i="69"/>
  <c r="Q43" i="69"/>
  <c r="Q44" i="69"/>
  <c r="Q45" i="69"/>
  <c r="Q46" i="69"/>
  <c r="Q47" i="69"/>
  <c r="Q48" i="69"/>
  <c r="Q49" i="69"/>
  <c r="Q50" i="69"/>
  <c r="Q51" i="69"/>
  <c r="Q52" i="69"/>
  <c r="Q53" i="69"/>
  <c r="Q54" i="69"/>
  <c r="Q55" i="69"/>
  <c r="Q56" i="69"/>
  <c r="Q57" i="69"/>
  <c r="Q58" i="69"/>
  <c r="Q59" i="69"/>
  <c r="Q60" i="69"/>
  <c r="Q61" i="69"/>
  <c r="Q62" i="69"/>
  <c r="Q63" i="69"/>
  <c r="Q64" i="69"/>
  <c r="Q65" i="69"/>
  <c r="Q66" i="69"/>
  <c r="Q67" i="69"/>
  <c r="Q68" i="69"/>
  <c r="Q69" i="69"/>
  <c r="Q70" i="69"/>
  <c r="Q71" i="69"/>
  <c r="Q72" i="69"/>
  <c r="Q73" i="69"/>
  <c r="Q74" i="69"/>
  <c r="Q75" i="69"/>
  <c r="Q76" i="69"/>
  <c r="Q77" i="69"/>
  <c r="Q78" i="69"/>
  <c r="Q79" i="69"/>
  <c r="Q80" i="69"/>
  <c r="Q81" i="69"/>
  <c r="Q82" i="69"/>
  <c r="Q83" i="69"/>
  <c r="Q84" i="69"/>
  <c r="Q85" i="69"/>
  <c r="Q87" i="69"/>
  <c r="Q88" i="69"/>
  <c r="Q89" i="69"/>
  <c r="Q10" i="69"/>
  <c r="N89" i="69"/>
  <c r="N11" i="69"/>
  <c r="N12" i="69"/>
  <c r="N13" i="69"/>
  <c r="N14" i="69"/>
  <c r="N15" i="69"/>
  <c r="N16" i="69"/>
  <c r="N17" i="69"/>
  <c r="N18" i="69"/>
  <c r="N19" i="69"/>
  <c r="N20" i="69"/>
  <c r="N21" i="69"/>
  <c r="N22" i="69"/>
  <c r="N23" i="69"/>
  <c r="N24" i="69"/>
  <c r="N25" i="69"/>
  <c r="N26" i="69"/>
  <c r="N27" i="69"/>
  <c r="N28" i="69"/>
  <c r="N29" i="69"/>
  <c r="N30" i="69"/>
  <c r="N31" i="69"/>
  <c r="N32" i="69"/>
  <c r="N33" i="69"/>
  <c r="N34" i="69"/>
  <c r="N35" i="69"/>
  <c r="N36" i="69"/>
  <c r="N37" i="69"/>
  <c r="N38" i="69"/>
  <c r="N39" i="69"/>
  <c r="N40" i="69"/>
  <c r="N41" i="69"/>
  <c r="N42" i="69"/>
  <c r="N43" i="69"/>
  <c r="N44" i="69"/>
  <c r="N45" i="69"/>
  <c r="N46" i="69"/>
  <c r="N47" i="69"/>
  <c r="N48" i="69"/>
  <c r="N49" i="69"/>
  <c r="N50" i="69"/>
  <c r="N51" i="69"/>
  <c r="N52" i="69"/>
  <c r="N53" i="69"/>
  <c r="N54" i="69"/>
  <c r="N55" i="69"/>
  <c r="N56" i="69"/>
  <c r="N57" i="69"/>
  <c r="N58" i="69"/>
  <c r="N59" i="69"/>
  <c r="N60" i="69"/>
  <c r="N61" i="69"/>
  <c r="N62" i="69"/>
  <c r="N63" i="69"/>
  <c r="N64" i="69"/>
  <c r="N65" i="69"/>
  <c r="N66" i="69"/>
  <c r="N67" i="69"/>
  <c r="N68" i="69"/>
  <c r="N69" i="69"/>
  <c r="N70" i="69"/>
  <c r="N71" i="69"/>
  <c r="N72" i="69"/>
  <c r="N73" i="69"/>
  <c r="N74" i="69"/>
  <c r="N75" i="69"/>
  <c r="N76" i="69"/>
  <c r="N77" i="69"/>
  <c r="N78" i="69"/>
  <c r="N79" i="69"/>
  <c r="N80" i="69"/>
  <c r="N81" i="69"/>
  <c r="N82" i="69"/>
  <c r="N83" i="69"/>
  <c r="N84" i="69"/>
  <c r="N85" i="69"/>
  <c r="N86" i="69"/>
  <c r="N87" i="69"/>
  <c r="N88" i="69"/>
  <c r="N10" i="69"/>
  <c r="K11" i="69"/>
  <c r="K12" i="69"/>
  <c r="K13" i="69"/>
  <c r="K14" i="69"/>
  <c r="K15" i="69"/>
  <c r="K16" i="69"/>
  <c r="K17" i="69"/>
  <c r="K18" i="69"/>
  <c r="K19" i="69"/>
  <c r="K20" i="69"/>
  <c r="K21" i="69"/>
  <c r="K22" i="69"/>
  <c r="K23" i="69"/>
  <c r="K24" i="69"/>
  <c r="K25" i="69"/>
  <c r="K26" i="69"/>
  <c r="K27" i="69"/>
  <c r="K28" i="69"/>
  <c r="K29" i="69"/>
  <c r="K30" i="69"/>
  <c r="K31" i="69"/>
  <c r="K32" i="69"/>
  <c r="K33" i="69"/>
  <c r="K34" i="69"/>
  <c r="K35" i="69"/>
  <c r="K36" i="69"/>
  <c r="K37" i="69"/>
  <c r="K38" i="69"/>
  <c r="K39" i="69"/>
  <c r="K40" i="69"/>
  <c r="K41" i="69"/>
  <c r="K42" i="69"/>
  <c r="K43" i="69"/>
  <c r="K44" i="69"/>
  <c r="K45" i="69"/>
  <c r="K46" i="69"/>
  <c r="K47" i="69"/>
  <c r="K48" i="69"/>
  <c r="K49" i="69"/>
  <c r="K50" i="69"/>
  <c r="K51" i="69"/>
  <c r="K52" i="69"/>
  <c r="K53" i="69"/>
  <c r="K54" i="69"/>
  <c r="K55" i="69"/>
  <c r="K56" i="69"/>
  <c r="K57" i="69"/>
  <c r="K58" i="69"/>
  <c r="K59" i="69"/>
  <c r="K60" i="69"/>
  <c r="K61" i="69"/>
  <c r="K62" i="69"/>
  <c r="K63" i="69"/>
  <c r="K64" i="69"/>
  <c r="K65" i="69"/>
  <c r="K66" i="69"/>
  <c r="K67" i="69"/>
  <c r="K68" i="69"/>
  <c r="K69" i="69"/>
  <c r="K70" i="69"/>
  <c r="K71" i="69"/>
  <c r="K72" i="69"/>
  <c r="K73" i="69"/>
  <c r="K74" i="69"/>
  <c r="K75" i="69"/>
  <c r="K76" i="69"/>
  <c r="K77" i="69"/>
  <c r="K78" i="69"/>
  <c r="K79" i="69"/>
  <c r="K80" i="69"/>
  <c r="K81" i="69"/>
  <c r="K82" i="69"/>
  <c r="K83" i="69"/>
  <c r="K84" i="69"/>
  <c r="K85" i="69"/>
  <c r="K86" i="69"/>
  <c r="K87" i="69"/>
  <c r="K88" i="69"/>
  <c r="K89" i="69"/>
  <c r="K10" i="69"/>
  <c r="H10" i="69"/>
  <c r="H11" i="69"/>
  <c r="H12" i="69"/>
  <c r="H13" i="69"/>
  <c r="H14" i="69"/>
  <c r="H15" i="69"/>
  <c r="H16" i="69"/>
  <c r="H17" i="69"/>
  <c r="H18" i="69"/>
  <c r="H19" i="69"/>
  <c r="H20" i="69"/>
  <c r="H21" i="69"/>
  <c r="H22" i="69"/>
  <c r="H23" i="69"/>
  <c r="H24" i="69"/>
  <c r="H25" i="69"/>
  <c r="H26" i="69"/>
  <c r="H27" i="69"/>
  <c r="H28" i="69"/>
  <c r="H29" i="69"/>
  <c r="H30" i="69"/>
  <c r="H31" i="69"/>
  <c r="H32" i="69"/>
  <c r="H33" i="69"/>
  <c r="H34" i="69"/>
  <c r="H35" i="69"/>
  <c r="H36" i="69"/>
  <c r="H37" i="69"/>
  <c r="H38" i="69"/>
  <c r="H39" i="69"/>
  <c r="H40" i="69"/>
  <c r="H41" i="69"/>
  <c r="H42" i="69"/>
  <c r="H43" i="69"/>
  <c r="H44" i="69"/>
  <c r="H45" i="69"/>
  <c r="H46" i="69"/>
  <c r="H47" i="69"/>
  <c r="H48" i="69"/>
  <c r="H49" i="69"/>
  <c r="H50" i="69"/>
  <c r="H51" i="69"/>
  <c r="H52" i="69"/>
  <c r="H53" i="69"/>
  <c r="H54" i="69"/>
  <c r="H55" i="69"/>
  <c r="H56" i="69"/>
  <c r="H57" i="69"/>
  <c r="H58" i="69"/>
  <c r="H59" i="69"/>
  <c r="H60" i="69"/>
  <c r="H61" i="69"/>
  <c r="H62" i="69"/>
  <c r="H63" i="69"/>
  <c r="H64" i="69"/>
  <c r="H65" i="69"/>
  <c r="H66" i="69"/>
  <c r="H67" i="69"/>
  <c r="H68" i="69"/>
  <c r="H69" i="69"/>
  <c r="H70" i="69"/>
  <c r="H71" i="69"/>
  <c r="H72" i="69"/>
  <c r="H73" i="69"/>
  <c r="H74" i="69"/>
  <c r="H75" i="69"/>
  <c r="H76" i="69"/>
  <c r="H77" i="69"/>
  <c r="H78" i="69"/>
  <c r="H79" i="69"/>
  <c r="H80" i="69"/>
  <c r="H81" i="69"/>
  <c r="H82" i="69"/>
  <c r="H83" i="69"/>
  <c r="H84" i="69"/>
  <c r="H85" i="69"/>
  <c r="H86" i="69"/>
  <c r="H87" i="69"/>
  <c r="H88" i="69"/>
  <c r="H89" i="69"/>
  <c r="Q90" i="69" l="1"/>
  <c r="K90" i="69"/>
  <c r="C39" i="77" l="1"/>
  <c r="D39" i="77" s="1"/>
  <c r="E39" i="77" s="1"/>
  <c r="F39" i="77" s="1"/>
  <c r="G39" i="77" s="1"/>
  <c r="C31" i="77"/>
  <c r="D31" i="77" s="1"/>
  <c r="E31" i="77" s="1"/>
  <c r="F31" i="77" s="1"/>
  <c r="G31" i="77" s="1"/>
  <c r="D30" i="77"/>
  <c r="E30" i="77" s="1"/>
  <c r="F30" i="77" s="1"/>
  <c r="G30" i="77" s="1"/>
  <c r="D29" i="77"/>
  <c r="E29" i="77" s="1"/>
  <c r="F29" i="77" s="1"/>
  <c r="G29" i="77" s="1"/>
  <c r="C25" i="77"/>
  <c r="D25" i="77" s="1"/>
  <c r="E25" i="77" s="1"/>
  <c r="F25" i="77" s="1"/>
  <c r="G25" i="77" s="1"/>
  <c r="D1" i="64" l="1"/>
  <c r="P1" i="64"/>
  <c r="P8" i="66" l="1"/>
  <c r="O8" i="66"/>
  <c r="M8" i="66"/>
  <c r="L8" i="66"/>
  <c r="J8" i="66"/>
  <c r="I8" i="66"/>
  <c r="G8" i="66"/>
  <c r="F8" i="66"/>
  <c r="D8" i="66"/>
  <c r="C8" i="66"/>
  <c r="U90" i="69" l="1"/>
  <c r="U91" i="69" s="1"/>
  <c r="R90" i="69"/>
  <c r="R91" i="69" s="1"/>
  <c r="O90" i="69"/>
  <c r="O91" i="69" s="1"/>
  <c r="L90" i="69"/>
  <c r="L91" i="69" s="1"/>
  <c r="R12" i="64"/>
  <c r="R19" i="64" l="1"/>
  <c r="R20" i="64"/>
  <c r="R21" i="64"/>
  <c r="R22" i="64"/>
  <c r="R23" i="64"/>
  <c r="R25" i="64"/>
  <c r="C3" i="64"/>
  <c r="F3" i="64" s="1"/>
  <c r="I3" i="64" s="1"/>
  <c r="L3" i="64" s="1"/>
  <c r="O3" i="64" s="1"/>
  <c r="R3" i="64" s="1"/>
  <c r="C27" i="65" l="1"/>
  <c r="E20" i="68" l="1"/>
  <c r="D17" i="67"/>
  <c r="C21" i="64" s="1"/>
  <c r="I90" i="69"/>
  <c r="I91" i="69" s="1"/>
  <c r="E5" i="66"/>
  <c r="E14" i="66"/>
  <c r="J9" i="68" l="1"/>
  <c r="C11" i="64" l="1"/>
  <c r="R11" i="64" l="1"/>
  <c r="O11" i="64"/>
  <c r="L11" i="64"/>
  <c r="I11" i="64"/>
  <c r="F11" i="64"/>
  <c r="C16" i="64"/>
  <c r="D27" i="65" l="1"/>
  <c r="E27" i="65"/>
  <c r="F27" i="65"/>
  <c r="G27" i="65"/>
  <c r="H27" i="65"/>
  <c r="E7" i="68" l="1"/>
  <c r="E3" i="68"/>
  <c r="D42" i="67"/>
  <c r="D24" i="67"/>
  <c r="D19" i="67"/>
  <c r="D3" i="67"/>
  <c r="H8" i="69"/>
  <c r="H3" i="69"/>
  <c r="C12" i="66"/>
  <c r="C3" i="66"/>
  <c r="C23" i="65"/>
  <c r="D23" i="65" s="1"/>
  <c r="E23" i="65" s="1"/>
  <c r="F23" i="65" s="1"/>
  <c r="G23" i="65" s="1"/>
  <c r="H23" i="65" s="1"/>
  <c r="J10" i="69" l="1"/>
  <c r="J77" i="69"/>
  <c r="J69" i="69"/>
  <c r="J61" i="69"/>
  <c r="J53" i="69"/>
  <c r="J45" i="69"/>
  <c r="J37" i="69"/>
  <c r="J29" i="69"/>
  <c r="J21" i="69"/>
  <c r="J13" i="69"/>
  <c r="J20" i="69"/>
  <c r="J12" i="69"/>
  <c r="J19" i="69"/>
  <c r="J66" i="69"/>
  <c r="J34" i="69"/>
  <c r="J84" i="69"/>
  <c r="J76" i="69"/>
  <c r="J68" i="69"/>
  <c r="J60" i="69"/>
  <c r="J52" i="69"/>
  <c r="J44" i="69"/>
  <c r="J36" i="69"/>
  <c r="J28" i="69"/>
  <c r="J74" i="69"/>
  <c r="J50" i="69"/>
  <c r="J26" i="69"/>
  <c r="J39" i="69"/>
  <c r="J83" i="69"/>
  <c r="J75" i="69"/>
  <c r="J67" i="69"/>
  <c r="J59" i="69"/>
  <c r="J51" i="69"/>
  <c r="J43" i="69"/>
  <c r="J35" i="69"/>
  <c r="J27" i="69"/>
  <c r="J11" i="69"/>
  <c r="J82" i="69"/>
  <c r="J58" i="69"/>
  <c r="J47" i="69"/>
  <c r="J15" i="69"/>
  <c r="J86" i="69"/>
  <c r="J89" i="69"/>
  <c r="J81" i="69"/>
  <c r="J73" i="69"/>
  <c r="J65" i="69"/>
  <c r="J57" i="69"/>
  <c r="J49" i="69"/>
  <c r="J41" i="69"/>
  <c r="J33" i="69"/>
  <c r="J25" i="69"/>
  <c r="J17" i="69"/>
  <c r="J55" i="69"/>
  <c r="J88" i="69"/>
  <c r="J80" i="69"/>
  <c r="J72" i="69"/>
  <c r="J64" i="69"/>
  <c r="J56" i="69"/>
  <c r="J48" i="69"/>
  <c r="J40" i="69"/>
  <c r="J32" i="69"/>
  <c r="J24" i="69"/>
  <c r="J16" i="69"/>
  <c r="J87" i="69"/>
  <c r="J71" i="69"/>
  <c r="J63" i="69"/>
  <c r="J23" i="69"/>
  <c r="J62" i="69"/>
  <c r="J54" i="69"/>
  <c r="J38" i="69"/>
  <c r="J30" i="69"/>
  <c r="J22" i="69"/>
  <c r="J46" i="69"/>
  <c r="J14" i="69"/>
  <c r="J18" i="69"/>
  <c r="J70" i="69"/>
  <c r="J78" i="69"/>
  <c r="J31" i="69"/>
  <c r="J79" i="69"/>
  <c r="J42" i="69"/>
  <c r="J85" i="69"/>
  <c r="F16" i="64"/>
  <c r="I16" i="64" s="1"/>
  <c r="L16" i="64" s="1"/>
  <c r="O16" i="64" s="1"/>
  <c r="R16" i="64" s="1"/>
  <c r="K3" i="69"/>
  <c r="N3" i="69" s="1"/>
  <c r="Q3" i="69" s="1"/>
  <c r="T3" i="69" s="1"/>
  <c r="K8" i="69"/>
  <c r="A11" i="69"/>
  <c r="A12" i="69" s="1"/>
  <c r="A13" i="69" s="1"/>
  <c r="A14" i="69" s="1"/>
  <c r="A15" i="69" s="1"/>
  <c r="A16" i="69" s="1"/>
  <c r="A17" i="69" s="1"/>
  <c r="A18" i="69" s="1"/>
  <c r="A19" i="69" s="1"/>
  <c r="A20" i="69" s="1"/>
  <c r="A21" i="69" s="1"/>
  <c r="A22" i="69" s="1"/>
  <c r="A23" i="69" s="1"/>
  <c r="A24" i="69" s="1"/>
  <c r="A25" i="69" s="1"/>
  <c r="A26" i="69" s="1"/>
  <c r="A27" i="69" s="1"/>
  <c r="A28" i="69" s="1"/>
  <c r="A29" i="69" s="1"/>
  <c r="A30" i="69" s="1"/>
  <c r="A31" i="69" s="1"/>
  <c r="A32" i="69" s="1"/>
  <c r="A33" i="69" s="1"/>
  <c r="A34" i="69" s="1"/>
  <c r="A35" i="69" s="1"/>
  <c r="A36" i="69" s="1"/>
  <c r="A37" i="69" s="1"/>
  <c r="A38" i="69" s="1"/>
  <c r="A39" i="69" s="1"/>
  <c r="A40" i="69" s="1"/>
  <c r="A41" i="69" s="1"/>
  <c r="A42" i="69" s="1"/>
  <c r="A43" i="69" s="1"/>
  <c r="A44" i="69" s="1"/>
  <c r="A45" i="69" s="1"/>
  <c r="A46" i="69" s="1"/>
  <c r="A47" i="69" s="1"/>
  <c r="A48" i="69" s="1"/>
  <c r="A49" i="69" s="1"/>
  <c r="A50" i="69" s="1"/>
  <c r="A51" i="69" s="1"/>
  <c r="A52" i="69" s="1"/>
  <c r="A53" i="69" s="1"/>
  <c r="A54" i="69" s="1"/>
  <c r="A55" i="69" s="1"/>
  <c r="A56" i="69" s="1"/>
  <c r="A57" i="69" s="1"/>
  <c r="A58" i="69" s="1"/>
  <c r="A59" i="69" s="1"/>
  <c r="A60" i="69" s="1"/>
  <c r="A61" i="69" s="1"/>
  <c r="A62" i="69" s="1"/>
  <c r="A63" i="69" s="1"/>
  <c r="A64" i="69" s="1"/>
  <c r="A65" i="69" s="1"/>
  <c r="A66" i="69" s="1"/>
  <c r="A67" i="69" s="1"/>
  <c r="A68" i="69" s="1"/>
  <c r="A69" i="69" s="1"/>
  <c r="A70" i="69" s="1"/>
  <c r="A71" i="69" s="1"/>
  <c r="A72" i="69" s="1"/>
  <c r="A73" i="69" s="1"/>
  <c r="A74" i="69" s="1"/>
  <c r="A75" i="69" s="1"/>
  <c r="A76" i="69" s="1"/>
  <c r="A77" i="69" s="1"/>
  <c r="A78" i="69" s="1"/>
  <c r="A79" i="69" s="1"/>
  <c r="A80" i="69" s="1"/>
  <c r="A81" i="69" s="1"/>
  <c r="A82" i="69" s="1"/>
  <c r="A83" i="69" s="1"/>
  <c r="A84" i="69" s="1"/>
  <c r="A85" i="69" s="1"/>
  <c r="A86" i="69" s="1"/>
  <c r="A87" i="69" s="1"/>
  <c r="A88" i="69" s="1"/>
  <c r="A89" i="69" s="1"/>
  <c r="Q20" i="68"/>
  <c r="Q21" i="68" s="1"/>
  <c r="R21" i="68" s="1"/>
  <c r="N20" i="68"/>
  <c r="N21" i="68" s="1"/>
  <c r="K20" i="68"/>
  <c r="H20" i="68"/>
  <c r="H21" i="68" s="1"/>
  <c r="I21" i="68" s="1"/>
  <c r="H3" i="68"/>
  <c r="K3" i="68" s="1"/>
  <c r="N3" i="68" s="1"/>
  <c r="Q3" i="68" s="1"/>
  <c r="S19" i="68"/>
  <c r="S18" i="68"/>
  <c r="S17" i="68"/>
  <c r="S16" i="68"/>
  <c r="S15" i="68"/>
  <c r="S14" i="68"/>
  <c r="S13" i="68"/>
  <c r="S12" i="68"/>
  <c r="S11" i="68"/>
  <c r="S10" i="68"/>
  <c r="S9" i="68"/>
  <c r="P19" i="68"/>
  <c r="P18" i="68"/>
  <c r="P17" i="68"/>
  <c r="P16" i="68"/>
  <c r="P15" i="68"/>
  <c r="P14" i="68"/>
  <c r="P13" i="68"/>
  <c r="P12" i="68"/>
  <c r="P11" i="68"/>
  <c r="P10" i="68"/>
  <c r="P9" i="68"/>
  <c r="M19" i="68"/>
  <c r="M18" i="68"/>
  <c r="M17" i="68"/>
  <c r="M16" i="68"/>
  <c r="M15" i="68"/>
  <c r="M14" i="68"/>
  <c r="M13" i="68"/>
  <c r="M12" i="68"/>
  <c r="M11" i="68"/>
  <c r="M10" i="68"/>
  <c r="M9" i="68"/>
  <c r="H7" i="68"/>
  <c r="K7" i="68" s="1"/>
  <c r="N7" i="68" s="1"/>
  <c r="Q7" i="68" s="1"/>
  <c r="E3" i="67"/>
  <c r="F3" i="67" s="1"/>
  <c r="G3" i="67" s="1"/>
  <c r="H3" i="67" s="1"/>
  <c r="J19" i="68"/>
  <c r="J18" i="68"/>
  <c r="J17" i="68"/>
  <c r="J16" i="68"/>
  <c r="J15" i="68"/>
  <c r="J14" i="68"/>
  <c r="J13" i="68"/>
  <c r="J12" i="68"/>
  <c r="J11" i="68"/>
  <c r="J10" i="68"/>
  <c r="G9" i="68"/>
  <c r="G19" i="68"/>
  <c r="G18" i="68"/>
  <c r="G17" i="68"/>
  <c r="G16" i="68"/>
  <c r="G15" i="68"/>
  <c r="G14" i="68"/>
  <c r="G13" i="68"/>
  <c r="G12" i="68"/>
  <c r="G11" i="68"/>
  <c r="G10" i="68"/>
  <c r="H56" i="67"/>
  <c r="O23" i="64" s="1"/>
  <c r="G56" i="67"/>
  <c r="L23" i="64" s="1"/>
  <c r="F56" i="67"/>
  <c r="I23" i="64" s="1"/>
  <c r="E56" i="67"/>
  <c r="F23" i="64" s="1"/>
  <c r="D56" i="67"/>
  <c r="C23" i="64" s="1"/>
  <c r="E42" i="67"/>
  <c r="F42" i="67" s="1"/>
  <c r="G42" i="67" s="1"/>
  <c r="H42" i="67" s="1"/>
  <c r="D38" i="67"/>
  <c r="H38" i="67"/>
  <c r="O22" i="64" s="1"/>
  <c r="G38" i="67"/>
  <c r="L22" i="64" s="1"/>
  <c r="F38" i="67"/>
  <c r="I22" i="64" s="1"/>
  <c r="E38" i="67"/>
  <c r="F22" i="64" s="1"/>
  <c r="E19" i="67"/>
  <c r="F19" i="67" s="1"/>
  <c r="G19" i="67" s="1"/>
  <c r="H19" i="67" s="1"/>
  <c r="E17" i="67"/>
  <c r="F17" i="67"/>
  <c r="G17" i="67"/>
  <c r="H17" i="67"/>
  <c r="P16" i="66"/>
  <c r="O16" i="66"/>
  <c r="Q14" i="66"/>
  <c r="M16" i="66"/>
  <c r="L16" i="66"/>
  <c r="N14" i="66"/>
  <c r="J16" i="66"/>
  <c r="I16" i="66"/>
  <c r="K14" i="66"/>
  <c r="G16" i="66"/>
  <c r="F16" i="66"/>
  <c r="H14" i="66"/>
  <c r="C16" i="66"/>
  <c r="D16" i="66"/>
  <c r="F12" i="66"/>
  <c r="I12" i="66" s="1"/>
  <c r="L12" i="66" s="1"/>
  <c r="O12" i="66" s="1"/>
  <c r="H5" i="66"/>
  <c r="Q7" i="66"/>
  <c r="Q6" i="66"/>
  <c r="Q5" i="66"/>
  <c r="N7" i="66"/>
  <c r="N6" i="66"/>
  <c r="N5" i="66"/>
  <c r="N8" i="66" s="1"/>
  <c r="N9" i="66" s="1"/>
  <c r="L12" i="64" s="1"/>
  <c r="K7" i="66"/>
  <c r="K6" i="66"/>
  <c r="K5" i="66"/>
  <c r="K8" i="66" s="1"/>
  <c r="K9" i="66" s="1"/>
  <c r="I12" i="64" s="1"/>
  <c r="H7" i="66"/>
  <c r="H6" i="66"/>
  <c r="E6" i="66"/>
  <c r="E7" i="66"/>
  <c r="F3" i="66"/>
  <c r="I3" i="66" s="1"/>
  <c r="L3" i="66" s="1"/>
  <c r="O3" i="66" s="1"/>
  <c r="H8" i="66" l="1"/>
  <c r="H9" i="66" s="1"/>
  <c r="F12" i="64" s="1"/>
  <c r="Q8" i="66"/>
  <c r="Q9" i="66" s="1"/>
  <c r="O12" i="64" s="1"/>
  <c r="M10" i="69"/>
  <c r="M70" i="69"/>
  <c r="M62" i="69"/>
  <c r="M54" i="69"/>
  <c r="M46" i="69"/>
  <c r="M38" i="69"/>
  <c r="M30" i="69"/>
  <c r="M22" i="69"/>
  <c r="M14" i="69"/>
  <c r="M83" i="69"/>
  <c r="M35" i="69"/>
  <c r="M79" i="69"/>
  <c r="M39" i="69"/>
  <c r="M85" i="69"/>
  <c r="M77" i="69"/>
  <c r="M69" i="69"/>
  <c r="M61" i="69"/>
  <c r="M53" i="69"/>
  <c r="M45" i="69"/>
  <c r="M37" i="69"/>
  <c r="M29" i="69"/>
  <c r="M21" i="69"/>
  <c r="M67" i="69"/>
  <c r="M43" i="69"/>
  <c r="M63" i="69"/>
  <c r="M23" i="69"/>
  <c r="M84" i="69"/>
  <c r="M76" i="69"/>
  <c r="M68" i="69"/>
  <c r="M60" i="69"/>
  <c r="M52" i="69"/>
  <c r="M44" i="69"/>
  <c r="M36" i="69"/>
  <c r="M28" i="69"/>
  <c r="M75" i="69"/>
  <c r="M51" i="69"/>
  <c r="M27" i="69"/>
  <c r="M87" i="69"/>
  <c r="M47" i="69"/>
  <c r="M82" i="69"/>
  <c r="M74" i="69"/>
  <c r="M66" i="69"/>
  <c r="M58" i="69"/>
  <c r="M50" i="69"/>
  <c r="M42" i="69"/>
  <c r="M34" i="69"/>
  <c r="M26" i="69"/>
  <c r="M18" i="69"/>
  <c r="M56" i="69"/>
  <c r="M32" i="69"/>
  <c r="M16" i="69"/>
  <c r="M55" i="69"/>
  <c r="M15" i="69"/>
  <c r="M81" i="69"/>
  <c r="M73" i="69"/>
  <c r="M65" i="69"/>
  <c r="M57" i="69"/>
  <c r="M49" i="69"/>
  <c r="M33" i="69"/>
  <c r="M25" i="69"/>
  <c r="M17" i="69"/>
  <c r="M88" i="69"/>
  <c r="M64" i="69"/>
  <c r="M48" i="69"/>
  <c r="M40" i="69"/>
  <c r="M24" i="69"/>
  <c r="M71" i="69"/>
  <c r="M31" i="69"/>
  <c r="O21" i="64"/>
  <c r="O25" i="64"/>
  <c r="L21" i="64"/>
  <c r="L25" i="64"/>
  <c r="C22" i="64"/>
  <c r="C25" i="64"/>
  <c r="I21" i="64"/>
  <c r="I25" i="64"/>
  <c r="I8" i="64" s="1"/>
  <c r="F25" i="64"/>
  <c r="F21" i="64"/>
  <c r="E8" i="66"/>
  <c r="E9" i="66" s="1"/>
  <c r="C12" i="64" s="1"/>
  <c r="E16" i="66"/>
  <c r="C20" i="64" s="1"/>
  <c r="N16" i="66"/>
  <c r="H90" i="69"/>
  <c r="M11" i="69"/>
  <c r="M19" i="69"/>
  <c r="M59" i="69"/>
  <c r="M12" i="69"/>
  <c r="M20" i="69"/>
  <c r="M13" i="69"/>
  <c r="M86" i="69"/>
  <c r="M78" i="69"/>
  <c r="M72" i="69"/>
  <c r="M80" i="69"/>
  <c r="M41" i="69"/>
  <c r="M89" i="69"/>
  <c r="N8" i="69"/>
  <c r="M20" i="68"/>
  <c r="M21" i="68" s="1"/>
  <c r="I19" i="64" s="1"/>
  <c r="E21" i="68"/>
  <c r="F21" i="68" s="1"/>
  <c r="D57" i="67"/>
  <c r="E57" i="67"/>
  <c r="H57" i="67"/>
  <c r="F57" i="67"/>
  <c r="G57" i="67"/>
  <c r="Q16" i="66"/>
  <c r="O20" i="64" s="1"/>
  <c r="K16" i="66"/>
  <c r="I20" i="64" s="1"/>
  <c r="H16" i="66"/>
  <c r="F20" i="64" s="1"/>
  <c r="K21" i="68"/>
  <c r="L21" i="68" s="1"/>
  <c r="O21" i="68"/>
  <c r="J20" i="68"/>
  <c r="J21" i="68" s="1"/>
  <c r="F19" i="64" s="1"/>
  <c r="S20" i="68"/>
  <c r="S21" i="68" s="1"/>
  <c r="O19" i="64" s="1"/>
  <c r="P20" i="68"/>
  <c r="P21" i="68" s="1"/>
  <c r="L19" i="64" s="1"/>
  <c r="G20" i="68"/>
  <c r="G21" i="68" s="1"/>
  <c r="C19" i="64" s="1"/>
  <c r="E24" i="67"/>
  <c r="F24" i="67" s="1"/>
  <c r="G24" i="67" s="1"/>
  <c r="H24" i="67" s="1"/>
  <c r="F9" i="64" l="1"/>
  <c r="O6" i="64"/>
  <c r="F6" i="64"/>
  <c r="F8" i="64"/>
  <c r="N15" i="66"/>
  <c r="L20" i="64"/>
  <c r="I7" i="64"/>
  <c r="I6" i="64"/>
  <c r="P10" i="69"/>
  <c r="P87" i="69"/>
  <c r="P79" i="69"/>
  <c r="P71" i="69"/>
  <c r="P63" i="69"/>
  <c r="P55" i="69"/>
  <c r="P47" i="69"/>
  <c r="P39" i="69"/>
  <c r="P31" i="69"/>
  <c r="P44" i="69"/>
  <c r="P20" i="69"/>
  <c r="P80" i="69"/>
  <c r="P40" i="69"/>
  <c r="P86" i="69"/>
  <c r="P78" i="69"/>
  <c r="P70" i="69"/>
  <c r="P62" i="69"/>
  <c r="P46" i="69"/>
  <c r="P30" i="69"/>
  <c r="P22" i="69"/>
  <c r="P14" i="69"/>
  <c r="P52" i="69"/>
  <c r="P28" i="69"/>
  <c r="P72" i="69"/>
  <c r="P24" i="69"/>
  <c r="P85" i="69"/>
  <c r="P77" i="69"/>
  <c r="P69" i="69"/>
  <c r="P61" i="69"/>
  <c r="P37" i="69"/>
  <c r="P29" i="69"/>
  <c r="P21" i="69"/>
  <c r="P13" i="69"/>
  <c r="P60" i="69"/>
  <c r="P36" i="69"/>
  <c r="P12" i="69"/>
  <c r="P88" i="69"/>
  <c r="P48" i="69"/>
  <c r="P83" i="69"/>
  <c r="P75" i="69"/>
  <c r="P67" i="69"/>
  <c r="P59" i="69"/>
  <c r="P51" i="69"/>
  <c r="P43" i="69"/>
  <c r="P35" i="69"/>
  <c r="P27" i="69"/>
  <c r="P19" i="69"/>
  <c r="P11" i="69"/>
  <c r="P89" i="69"/>
  <c r="P73" i="69"/>
  <c r="P49" i="69"/>
  <c r="P33" i="69"/>
  <c r="P17" i="69"/>
  <c r="P16" i="69"/>
  <c r="P82" i="69"/>
  <c r="P74" i="69"/>
  <c r="P66" i="69"/>
  <c r="P58" i="69"/>
  <c r="P50" i="69"/>
  <c r="P42" i="69"/>
  <c r="P34" i="69"/>
  <c r="P26" i="69"/>
  <c r="P18" i="69"/>
  <c r="P81" i="69"/>
  <c r="P65" i="69"/>
  <c r="P57" i="69"/>
  <c r="P25" i="69"/>
  <c r="P56" i="69"/>
  <c r="P32" i="69"/>
  <c r="I9" i="64"/>
  <c r="O9" i="64"/>
  <c r="F7" i="64"/>
  <c r="O8" i="64"/>
  <c r="O7" i="64"/>
  <c r="J90" i="69"/>
  <c r="J91" i="69" s="1"/>
  <c r="R6" i="64"/>
  <c r="R8" i="64"/>
  <c r="R9" i="64"/>
  <c r="R7" i="64"/>
  <c r="L9" i="64"/>
  <c r="L8" i="64"/>
  <c r="L7" i="64"/>
  <c r="L6" i="64"/>
  <c r="C7" i="64"/>
  <c r="C9" i="64"/>
  <c r="C8" i="64"/>
  <c r="E15" i="66"/>
  <c r="M90" i="69"/>
  <c r="M91" i="69" s="1"/>
  <c r="P38" i="69"/>
  <c r="P54" i="69"/>
  <c r="P15" i="69"/>
  <c r="P23" i="69"/>
  <c r="P64" i="69"/>
  <c r="P41" i="69"/>
  <c r="P45" i="69"/>
  <c r="P53" i="69"/>
  <c r="P68" i="69"/>
  <c r="P76" i="69"/>
  <c r="P84" i="69"/>
  <c r="Q8" i="69"/>
  <c r="Q15" i="66"/>
  <c r="K15" i="66"/>
  <c r="H15" i="66"/>
  <c r="S10" i="69" l="1"/>
  <c r="S64" i="69"/>
  <c r="S48" i="69"/>
  <c r="S40" i="69"/>
  <c r="S32" i="69"/>
  <c r="S24" i="69"/>
  <c r="S16" i="69"/>
  <c r="S77" i="69"/>
  <c r="S61" i="69"/>
  <c r="S37" i="69"/>
  <c r="S13" i="69"/>
  <c r="S73" i="69"/>
  <c r="S49" i="69"/>
  <c r="S87" i="69"/>
  <c r="S79" i="69"/>
  <c r="S71" i="69"/>
  <c r="S47" i="69"/>
  <c r="S39" i="69"/>
  <c r="S31" i="69"/>
  <c r="S23" i="69"/>
  <c r="S15" i="69"/>
  <c r="S85" i="69"/>
  <c r="S89" i="69"/>
  <c r="S41" i="69"/>
  <c r="S86" i="69"/>
  <c r="S78" i="69"/>
  <c r="S70" i="69"/>
  <c r="S62" i="69"/>
  <c r="S54" i="69"/>
  <c r="S46" i="69"/>
  <c r="S38" i="69"/>
  <c r="S30" i="69"/>
  <c r="S22" i="69"/>
  <c r="S14" i="69"/>
  <c r="S21" i="69"/>
  <c r="S65" i="69"/>
  <c r="S33" i="69"/>
  <c r="S84" i="69"/>
  <c r="S76" i="69"/>
  <c r="S68" i="69"/>
  <c r="S60" i="69"/>
  <c r="S52" i="69"/>
  <c r="S44" i="69"/>
  <c r="S36" i="69"/>
  <c r="S28" i="69"/>
  <c r="S20" i="69"/>
  <c r="S12" i="69"/>
  <c r="S58" i="69"/>
  <c r="S42" i="69"/>
  <c r="S26" i="69"/>
  <c r="S81" i="69"/>
  <c r="S25" i="69"/>
  <c r="S83" i="69"/>
  <c r="S75" i="69"/>
  <c r="S67" i="69"/>
  <c r="S59" i="69"/>
  <c r="S51" i="69"/>
  <c r="S43" i="69"/>
  <c r="S35" i="69"/>
  <c r="S27" i="69"/>
  <c r="S19" i="69"/>
  <c r="S11" i="69"/>
  <c r="S82" i="69"/>
  <c r="S66" i="69"/>
  <c r="S50" i="69"/>
  <c r="S34" i="69"/>
  <c r="S18" i="69"/>
  <c r="S57" i="69"/>
  <c r="S17" i="69"/>
  <c r="H5" i="69"/>
  <c r="C18" i="64"/>
  <c r="C6" i="64"/>
  <c r="N90" i="69"/>
  <c r="P90" i="69" s="1"/>
  <c r="P91" i="69" s="1"/>
  <c r="S74" i="69"/>
  <c r="S29" i="69"/>
  <c r="S45" i="69"/>
  <c r="S53" i="69"/>
  <c r="S69" i="69"/>
  <c r="S56" i="69"/>
  <c r="S72" i="69"/>
  <c r="S80" i="69"/>
  <c r="S55" i="69"/>
  <c r="S63" i="69"/>
  <c r="S88" i="69"/>
  <c r="T8" i="69"/>
  <c r="V10" i="69" l="1"/>
  <c r="V73" i="69"/>
  <c r="V49" i="69"/>
  <c r="V41" i="69"/>
  <c r="V33" i="69"/>
  <c r="V25" i="69"/>
  <c r="V17" i="69"/>
  <c r="V86" i="69"/>
  <c r="V62" i="69"/>
  <c r="V54" i="69"/>
  <c r="V46" i="69"/>
  <c r="V38" i="69"/>
  <c r="V34" i="69"/>
  <c r="V88" i="69"/>
  <c r="V80" i="69"/>
  <c r="V72" i="69"/>
  <c r="V64" i="69"/>
  <c r="V56" i="69"/>
  <c r="V48" i="69"/>
  <c r="V40" i="69"/>
  <c r="V32" i="69"/>
  <c r="V16" i="69"/>
  <c r="V70" i="69"/>
  <c r="V82" i="69"/>
  <c r="V79" i="69"/>
  <c r="V71" i="69"/>
  <c r="V63" i="69"/>
  <c r="V55" i="69"/>
  <c r="V47" i="69"/>
  <c r="V39" i="69"/>
  <c r="V31" i="69"/>
  <c r="V23" i="69"/>
  <c r="V15" i="69"/>
  <c r="V14" i="69"/>
  <c r="V26" i="69"/>
  <c r="V85" i="69"/>
  <c r="V77" i="69"/>
  <c r="V69" i="69"/>
  <c r="V61" i="69"/>
  <c r="V53" i="69"/>
  <c r="V45" i="69"/>
  <c r="V37" i="69"/>
  <c r="V29" i="69"/>
  <c r="V21" i="69"/>
  <c r="V13" i="69"/>
  <c r="V75" i="69"/>
  <c r="V50" i="69"/>
  <c r="V84" i="69"/>
  <c r="V76" i="69"/>
  <c r="V68" i="69"/>
  <c r="V60" i="69"/>
  <c r="V52" i="69"/>
  <c r="V44" i="69"/>
  <c r="V36" i="69"/>
  <c r="V28" i="69"/>
  <c r="V20" i="69"/>
  <c r="V12" i="69"/>
  <c r="V83" i="69"/>
  <c r="V67" i="69"/>
  <c r="V59" i="69"/>
  <c r="V51" i="69"/>
  <c r="V43" i="69"/>
  <c r="V35" i="69"/>
  <c r="V19" i="69"/>
  <c r="V58" i="69"/>
  <c r="V42" i="69"/>
  <c r="V18" i="69"/>
  <c r="C24" i="64"/>
  <c r="C10" i="64" s="1"/>
  <c r="C5" i="64"/>
  <c r="K5" i="69"/>
  <c r="F18" i="64"/>
  <c r="F24" i="64" s="1"/>
  <c r="S90" i="69"/>
  <c r="S91" i="69" s="1"/>
  <c r="V22" i="69"/>
  <c r="V30" i="69"/>
  <c r="V78" i="69"/>
  <c r="V87" i="69"/>
  <c r="V24" i="69"/>
  <c r="V57" i="69"/>
  <c r="V65" i="69"/>
  <c r="V81" i="69"/>
  <c r="V89" i="69"/>
  <c r="V27" i="69"/>
  <c r="V66" i="69"/>
  <c r="V74" i="69"/>
  <c r="V11" i="69"/>
  <c r="F10" i="64" l="1"/>
  <c r="F5" i="64"/>
  <c r="T90" i="69"/>
  <c r="V90" i="69" s="1"/>
  <c r="V91" i="69" s="1"/>
  <c r="Q5" i="69" l="1"/>
  <c r="L18" i="64"/>
  <c r="L24" i="64" s="1"/>
  <c r="L10" i="64" l="1"/>
  <c r="L5" i="64"/>
  <c r="T5" i="69"/>
  <c r="O18" i="64"/>
  <c r="O24" i="64" s="1"/>
  <c r="R18" i="64" l="1"/>
  <c r="O10" i="64"/>
  <c r="O5" i="64"/>
  <c r="R24" i="64" l="1"/>
  <c r="R10" i="64" s="1"/>
  <c r="R5" i="64"/>
  <c r="N5" i="69" l="1"/>
  <c r="I18" i="64"/>
  <c r="I24" i="64" s="1"/>
  <c r="I10" i="64" l="1"/>
  <c r="I5" i="6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Thorp, Sebastian A</author>
  </authors>
  <commentList>
    <comment ref="E9" authorId="0" shapeId="0" xr:uid="{3B191B02-5430-4F53-A4C1-51380BFF8655}">
      <text>
        <r>
          <rPr>
            <sz val="9"/>
            <color indexed="81"/>
            <rFont val="Tahoma"/>
            <family val="2"/>
          </rPr>
          <t>Small-medium-sized Enterprise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Alrumaizan, Norah A</author>
  </authors>
  <commentList>
    <comment ref="A27" authorId="0" shapeId="0" xr:uid="{8EB7BCB3-4C3C-4B42-BCE7-DD0914C4A9E0}">
      <text>
        <r>
          <rPr>
            <b/>
            <sz val="9"/>
            <color indexed="81"/>
            <rFont val="Tahoma"/>
            <family val="2"/>
          </rPr>
          <t>Alrumaizan, Norah A:</t>
        </r>
        <r>
          <rPr>
            <sz val="9"/>
            <color indexed="81"/>
            <rFont val="Tahoma"/>
            <family val="2"/>
          </rPr>
          <t xml:space="preserve">
SME has target</t>
        </r>
      </text>
    </comment>
  </commentList>
</comments>
</file>

<file path=xl/sharedStrings.xml><?xml version="1.0" encoding="utf-8"?>
<sst xmlns="http://schemas.openxmlformats.org/spreadsheetml/2006/main" count="535" uniqueCount="294">
  <si>
    <t>Other</t>
  </si>
  <si>
    <t>Primary iktva Office #</t>
  </si>
  <si>
    <t>Primary iktva Mobile #</t>
  </si>
  <si>
    <t>Supplier Name</t>
  </si>
  <si>
    <t>Supplier name</t>
  </si>
  <si>
    <t>Spend ($)</t>
  </si>
  <si>
    <t>Activity Description</t>
  </si>
  <si>
    <t>INSTRUCTIONS</t>
  </si>
  <si>
    <t>www.iktva.sa</t>
  </si>
  <si>
    <t>Yes</t>
  </si>
  <si>
    <t>No</t>
  </si>
  <si>
    <t>Plan START Year</t>
  </si>
  <si>
    <t>Submission 
Date</t>
  </si>
  <si>
    <t>Total</t>
  </si>
  <si>
    <t>Additional information for Suppliers can be found at:</t>
  </si>
  <si>
    <t>Primary iktva Contact Email</t>
  </si>
  <si>
    <t>Start Date</t>
  </si>
  <si>
    <t>End Date</t>
  </si>
  <si>
    <t>Contract Number</t>
  </si>
  <si>
    <t>iktva Target Start %</t>
  </si>
  <si>
    <r>
      <t>4.</t>
    </r>
    <r>
      <rPr>
        <b/>
        <sz val="11.5"/>
        <color theme="1"/>
        <rFont val="Trebuchet MS"/>
        <family val="2"/>
      </rPr>
      <t xml:space="preserve"> </t>
    </r>
    <r>
      <rPr>
        <b/>
        <u/>
        <sz val="11.5"/>
        <color theme="1"/>
        <rFont val="Trebuchet MS"/>
        <family val="2"/>
      </rPr>
      <t xml:space="preserve">5yr Plan tabs Information
</t>
    </r>
    <r>
      <rPr>
        <b/>
        <sz val="11.5"/>
        <color theme="4"/>
        <rFont val="Trebuchet MS"/>
        <family val="2"/>
      </rPr>
      <t>a. 5yr iktva Schedule</t>
    </r>
    <r>
      <rPr>
        <b/>
        <sz val="11.5"/>
        <rFont val="Trebuchet MS"/>
        <family val="2"/>
      </rPr>
      <t>:</t>
    </r>
    <r>
      <rPr>
        <b/>
        <sz val="11.5"/>
        <color theme="4"/>
        <rFont val="Trebuchet MS"/>
        <family val="2"/>
      </rPr>
      <t xml:space="preserve"> </t>
    </r>
    <r>
      <rPr>
        <sz val="11.5"/>
        <rFont val="Trebuchet MS"/>
        <family val="2"/>
      </rPr>
      <t xml:space="preserve">A summary of the activity contained within the iktva categories, plus information on Saudization, displayed by year.
</t>
    </r>
    <r>
      <rPr>
        <b/>
        <sz val="11.5"/>
        <color theme="4"/>
        <rFont val="Trebuchet MS"/>
        <family val="2"/>
      </rPr>
      <t xml:space="preserve">
b. CAT A - 5yr Plan</t>
    </r>
    <r>
      <rPr>
        <sz val="11.5"/>
        <rFont val="Trebuchet MS"/>
        <family val="2"/>
      </rPr>
      <t xml:space="preserve">: A detailed view of the activity, at the line item level, occuring within Category A, Localized Goods and Services (includes Depreciation from Capital Investments, Expat Compensation, and Zakat/Taxes/Government Fees) for each year of the Plan.
</t>
    </r>
    <r>
      <rPr>
        <b/>
        <sz val="11.5"/>
        <color theme="4"/>
        <rFont val="Trebuchet MS"/>
        <family val="2"/>
      </rPr>
      <t xml:space="preserve">
c. CAT B - 5yr Plan</t>
    </r>
    <r>
      <rPr>
        <b/>
        <sz val="11.5"/>
        <rFont val="Trebuchet MS"/>
        <family val="2"/>
      </rPr>
      <t>:</t>
    </r>
    <r>
      <rPr>
        <b/>
        <sz val="11.5"/>
        <color theme="4"/>
        <rFont val="Trebuchet MS"/>
        <family val="2"/>
      </rPr>
      <t xml:space="preserve"> </t>
    </r>
    <r>
      <rPr>
        <sz val="11.5"/>
        <rFont val="Trebuchet MS"/>
        <family val="2"/>
      </rPr>
      <t>A detailed view of the activity, at the line item level, occuring within Category B, Saudi Compensation for each year of the Plan.</t>
    </r>
    <r>
      <rPr>
        <b/>
        <sz val="11.5"/>
        <color theme="4"/>
        <rFont val="Trebuchet MS"/>
        <family val="2"/>
      </rPr>
      <t xml:space="preserve">
e. CAT C-D-R 5yr Plan</t>
    </r>
    <r>
      <rPr>
        <sz val="11.5"/>
        <rFont val="Trebuchet MS"/>
        <family val="2"/>
      </rPr>
      <t>: A detailed view of the activity, at the line item level, occuring within Category C (Saudi Training &amp; Development), Category D (Supplier Development), and Category R (Local Research &amp; Development) for each year of the Plan.</t>
    </r>
    <r>
      <rPr>
        <b/>
        <sz val="11.5"/>
        <color theme="4"/>
        <rFont val="Trebuchet MS"/>
        <family val="2"/>
      </rPr>
      <t xml:space="preserve">
f. CAT X - 5yr Plan</t>
    </r>
    <r>
      <rPr>
        <sz val="11.5"/>
        <rFont val="Trebuchet MS"/>
        <family val="2"/>
      </rPr>
      <t>: A detailed view of the activity, at the line item level, occuring within Category X (Exports) for each year of the Plan.</t>
    </r>
  </si>
  <si>
    <r>
      <t xml:space="preserve">1. </t>
    </r>
    <r>
      <rPr>
        <b/>
        <sz val="11.5"/>
        <color theme="1"/>
        <rFont val="Trebuchet MS"/>
        <family val="2"/>
      </rPr>
      <t>Submission:</t>
    </r>
    <r>
      <rPr>
        <sz val="11.5"/>
        <color theme="1"/>
        <rFont val="Trebuchet MS"/>
        <family val="2"/>
      </rPr>
      <t xml:space="preserve"> This Supplier IKTVA Action Plan Standard Form (referred to as ACTION PLAN going forward) shall be </t>
    </r>
    <r>
      <rPr>
        <b/>
        <u/>
        <sz val="11.5"/>
        <color theme="1"/>
        <rFont val="Trebuchet MS"/>
        <family val="2"/>
      </rPr>
      <t>emailed</t>
    </r>
    <r>
      <rPr>
        <sz val="11.5"/>
        <color theme="1"/>
        <rFont val="Trebuchet MS"/>
        <family val="2"/>
      </rPr>
      <t>, upon completion, as a "</t>
    </r>
    <r>
      <rPr>
        <b/>
        <sz val="11.5"/>
        <color theme="1"/>
        <rFont val="Trebuchet MS"/>
        <family val="2"/>
      </rPr>
      <t>soft copy"</t>
    </r>
    <r>
      <rPr>
        <sz val="11.5"/>
        <color theme="1"/>
        <rFont val="Trebuchet MS"/>
        <family val="2"/>
      </rPr>
      <t>, e.g., in its' native file format, to the company's assigned iktva focal point at Saudi Aramco. Companies shall submit a single Action Plan for their entire portfolio of work with Saudi Aramco, even if that portfolio consists of more than one contract.</t>
    </r>
  </si>
  <si>
    <t>Description</t>
  </si>
  <si>
    <t>IKTVA ACTION PLAN STANDARD FORM</t>
  </si>
  <si>
    <r>
      <t xml:space="preserve">2. </t>
    </r>
    <r>
      <rPr>
        <b/>
        <sz val="11.5"/>
        <color theme="1"/>
        <rFont val="Trebuchet MS"/>
        <family val="2"/>
      </rPr>
      <t>Data Requirements</t>
    </r>
    <r>
      <rPr>
        <sz val="11.5"/>
        <color theme="1"/>
        <rFont val="Trebuchet MS"/>
        <family val="2"/>
      </rPr>
      <t xml:space="preserve">: Suppliers shall provide the requested information on the </t>
    </r>
    <r>
      <rPr>
        <b/>
        <sz val="11.5"/>
        <color theme="4"/>
        <rFont val="Trebuchet MS"/>
        <family val="2"/>
      </rPr>
      <t>'Inputs - 5yr Plan'</t>
    </r>
    <r>
      <rPr>
        <sz val="11.5"/>
        <color theme="1"/>
        <rFont val="Trebuchet MS"/>
        <family val="2"/>
      </rPr>
      <t xml:space="preserve"> tab of this workbook.  The data points entered into these two tabs automatically populate the remaining tabs of the IKTVA ACTION PLAN STANDARD FORM (5yr iktva Schedule, Deprec_Amort Schedules, Saudization, and the individual category tabs (Category [ ] 5yr Plan).</t>
    </r>
  </si>
  <si>
    <r>
      <t xml:space="preserve">3. </t>
    </r>
    <r>
      <rPr>
        <b/>
        <sz val="11.5"/>
        <color theme="1"/>
        <rFont val="Trebuchet MS"/>
        <family val="2"/>
      </rPr>
      <t>ACTION PLAN workbook components</t>
    </r>
    <r>
      <rPr>
        <sz val="11.5"/>
        <color theme="1"/>
        <rFont val="Trebuchet MS"/>
        <family val="2"/>
      </rPr>
      <t>: The 5yr Plan Action Plan is a view of a supplier's proposed/expected levels of iktva activity across each year of the Plan.</t>
    </r>
  </si>
  <si>
    <r>
      <t xml:space="preserve">5. </t>
    </r>
    <r>
      <rPr>
        <b/>
        <u/>
        <sz val="11.5"/>
        <color theme="1"/>
        <rFont val="Trebuchet MS"/>
        <family val="2"/>
      </rPr>
      <t xml:space="preserve">Other tabs Information
</t>
    </r>
    <r>
      <rPr>
        <b/>
        <sz val="11.5"/>
        <color theme="4"/>
        <rFont val="Trebuchet MS"/>
        <family val="2"/>
      </rPr>
      <t xml:space="preserve">a. 5yr iktva Schedule: </t>
    </r>
    <r>
      <rPr>
        <sz val="11.5"/>
        <rFont val="Trebuchet MS"/>
        <family val="2"/>
      </rPr>
      <t xml:space="preserve">A summary of the activity contained within the iktva categories, plus information on Saudization, displayed by year.
</t>
    </r>
    <r>
      <rPr>
        <b/>
        <sz val="11.5"/>
        <color theme="4"/>
        <rFont val="Trebuchet MS"/>
        <family val="2"/>
      </rPr>
      <t>b. 5yr Plan Deprec_Amort Schedules</t>
    </r>
    <r>
      <rPr>
        <sz val="11.5"/>
        <rFont val="Trebuchet MS"/>
        <family val="2"/>
      </rPr>
      <t xml:space="preserve">: These schedules show the maximum amount of depreciation allowed (the Depreciable Allowance) in a given year of the 5yr iktva Action Plan.
</t>
    </r>
    <r>
      <rPr>
        <b/>
        <sz val="11.5"/>
        <color theme="4"/>
        <rFont val="Trebuchet MS"/>
        <family val="2"/>
      </rPr>
      <t>c. Saudization</t>
    </r>
    <r>
      <rPr>
        <sz val="11.5"/>
        <rFont val="Trebuchet MS"/>
        <family val="2"/>
      </rPr>
      <t>: A detailed view of Saudi Nationals and Other Nationals Headcount, both planned and actual, shown in quarterly increments.</t>
    </r>
    <r>
      <rPr>
        <sz val="11.5"/>
        <color theme="1"/>
        <rFont val="Trebuchet MS"/>
        <family val="2"/>
      </rPr>
      <t xml:space="preserve"> Saudization percentage in a given quarter is calculated from this information.</t>
    </r>
  </si>
  <si>
    <r>
      <t xml:space="preserve">7. </t>
    </r>
    <r>
      <rPr>
        <b/>
        <sz val="11.5"/>
        <color theme="1"/>
        <rFont val="Trebuchet MS"/>
        <family val="2"/>
      </rPr>
      <t>Workbook Support</t>
    </r>
    <r>
      <rPr>
        <sz val="11.5"/>
        <color theme="1"/>
        <rFont val="Trebuchet MS"/>
        <family val="2"/>
      </rPr>
      <t>: Email the company's assigned iktva focal point at Saudi Aramco.</t>
    </r>
  </si>
  <si>
    <t>Saudi Arabia National Training Center</t>
  </si>
  <si>
    <t>v2.5_20221011</t>
  </si>
  <si>
    <r>
      <t xml:space="preserve">6. </t>
    </r>
    <r>
      <rPr>
        <b/>
        <sz val="11.5"/>
        <color theme="4"/>
        <rFont val="Trebuchet MS"/>
        <family val="2"/>
      </rPr>
      <t>'Inputs - 5yr Plan'</t>
    </r>
    <r>
      <rPr>
        <sz val="11.5"/>
        <color theme="1"/>
        <rFont val="Trebuchet MS"/>
        <family val="2"/>
      </rPr>
      <t xml:space="preserve"> tab Instructions:
    STEP I: Go to cell I7 on the  tab.  Using the drop-down list provided, select the START YEAR of the 5yr iktva action plan.
    STEP II: Input requested data points into all light yellow shaded cells. 
    Refer to the legend provided for color scheme definitions and input criteria.</t>
    </r>
  </si>
  <si>
    <t>Saudis</t>
  </si>
  <si>
    <t>Expats</t>
  </si>
  <si>
    <t xml:space="preserve">Total </t>
  </si>
  <si>
    <t>Trained Headcount</t>
  </si>
  <si>
    <t>Research and Development Incentive Score (%)</t>
  </si>
  <si>
    <t>Productive Asset class</t>
  </si>
  <si>
    <t>Examples of Productive Assets in Productive Asset class</t>
  </si>
  <si>
    <t>Produced in KSA</t>
  </si>
  <si>
    <t>Water treatment/ heating, air conditioning, major electrical components, Site improvements, utilities, fencing, paving, grading, concrete, infrastructure</t>
  </si>
  <si>
    <t>Office furniture, desks, cubicles, office chairs</t>
  </si>
  <si>
    <t>Lathes, milling machines, grinders, rolling mills, welders, tooling, Support equipment, Test, Process, Specialty equipment</t>
  </si>
  <si>
    <t>manufactured in KSA - Vehicles</t>
  </si>
  <si>
    <t>Construction equipment, mobile cranes, Trucks, vans, cars, trailers, fork lifts</t>
  </si>
  <si>
    <t>Other (please give examples)</t>
  </si>
  <si>
    <t>Supplier iktva (%)</t>
  </si>
  <si>
    <t>Years</t>
  </si>
  <si>
    <t xml:space="preserve">Saudi  </t>
  </si>
  <si>
    <t xml:space="preserve">Expats </t>
  </si>
  <si>
    <t>Evaluation criteria</t>
  </si>
  <si>
    <t>Section 1: General Information</t>
  </si>
  <si>
    <t>1.1 Supplier Details</t>
  </si>
  <si>
    <t>Secondary iktva Contact Email</t>
  </si>
  <si>
    <t>Secondary iktva Office #</t>
  </si>
  <si>
    <t>Secondary iktva Mobile #</t>
  </si>
  <si>
    <t>Full name</t>
  </si>
  <si>
    <t>Description of business activities</t>
  </si>
  <si>
    <t>C-Suite</t>
  </si>
  <si>
    <t>Middle Management</t>
  </si>
  <si>
    <t>Front Line</t>
  </si>
  <si>
    <t>iktva Target End %</t>
  </si>
  <si>
    <t>Supplier Name (If Applicable)</t>
  </si>
  <si>
    <t>Sector</t>
  </si>
  <si>
    <t>23_SERVICES - Foreign</t>
  </si>
  <si>
    <t>31_GOODS - KSA Static Equipment</t>
  </si>
  <si>
    <t>5_SERVICES - KSA local Professional Services</t>
  </si>
  <si>
    <t>29_GOODS - KSA Electrical Materials</t>
  </si>
  <si>
    <t>32_GOODS - KSA Cement and Gypsum</t>
  </si>
  <si>
    <t>13_SERVICES - KSA Transport and Logistics</t>
  </si>
  <si>
    <t>The procurement of Goods from foreign producers, i.e. entities without legal registration in KSA (direct Goods imports)</t>
  </si>
  <si>
    <t>38_GOODS - Foreign</t>
  </si>
  <si>
    <t>The procurement of any kind of Goods from KSA Suppliers who do not produce these Goods; instead, distributors/ traders import and distribute these Goods</t>
  </si>
  <si>
    <t>37_GOODS - KSA Agent or Distributor</t>
  </si>
  <si>
    <t>The procurement of locally recycled metal scrap, paper, plastic and rubber</t>
  </si>
  <si>
    <t>36_GOODS - KSA Recyclers</t>
  </si>
  <si>
    <t>The procurement of locally produced paper products, wood products, furniture, secondary raw material, textiles, pharmaceuticals and other industries, Including PV panels and electrical inverters.</t>
  </si>
  <si>
    <t>35_GOODS - KSA Other Manufacturing</t>
  </si>
  <si>
    <t>34_GOODS - KSA IT &amp; Telecom Manufacturing</t>
  </si>
  <si>
    <t>The procurement of locally produced steel rebar</t>
  </si>
  <si>
    <t>33_GOODS - KSA Steel Rebar Manufacturing</t>
  </si>
  <si>
    <t>The procurement of locally produced  cement, concrete and gypsum</t>
  </si>
  <si>
    <t xml:space="preserve">The procurement of locally produced static equipment such as tanks, pressure vessels and valves (control valves excluded) and steel manufacturers and structural  </t>
  </si>
  <si>
    <t>The procurement of locally produced raw materials extracted by the mining industry (e.g., coal, metal ores)</t>
  </si>
  <si>
    <t>30_GOODS - KSA Mining</t>
  </si>
  <si>
    <t xml:space="preserve">The procurement of locally produced electrical materials including switch gears, junction boxes, trays, conduits, fixtures, inverters skid and other electrical materials, , Excluding PV panels and electrical inverters. </t>
  </si>
  <si>
    <t>The procurement of locally produced machinery and equipment</t>
  </si>
  <si>
    <t>28_GOODS - KSA Machinery and Equipment</t>
  </si>
  <si>
    <t>The procurement of locally produced chemicals where the raw material is imported. This sector includes paint manufacturers</t>
  </si>
  <si>
    <t>27_GOODS - KSA Chemical Blending</t>
  </si>
  <si>
    <t>The procurement of locally produced chemicals, plastics, manufactured chemical Goods, and Oil &amp; Gas product (e.g. Rubber).</t>
  </si>
  <si>
    <t>26_GOODS - KSA Chemicals &amp; Oil and Gas</t>
  </si>
  <si>
    <t>The procurement of locally produced food, beverage and tobacco products</t>
  </si>
  <si>
    <t>25_GOODS - KSA Food and Beverage</t>
  </si>
  <si>
    <t>The procurement of locally produced raw materials produced in agriculture, forestry &amp; fishing; all processed materials from these sectors should be categorized as manufacturing</t>
  </si>
  <si>
    <t>24_GOODS - KSA Agriculture, Forestry and Fishing</t>
  </si>
  <si>
    <t>The procurement of Services from foreign Service providers, i.e. entities without legal registration in KSA (direct Service imports)</t>
  </si>
  <si>
    <t xml:space="preserve">The procurement of foreign service through local agents. This sector includes travel agencies  </t>
  </si>
  <si>
    <t>22_SERVICES - Foreign Service Agent</t>
  </si>
  <si>
    <t>The procurement of Services not categorized elsewhere (e.g., recreation activities, household activities)</t>
  </si>
  <si>
    <t>The procurement of information and telecommunication Services (e.g., Information service activities, computer programming, broadcasting, telecommunications)</t>
  </si>
  <si>
    <t>Rental of Cars, Trucks and Equipment including power generation equipment (including the driver services)</t>
  </si>
  <si>
    <t>The procurement of Services for Mining</t>
  </si>
  <si>
    <t>16_SERVICES - KSA Mining</t>
  </si>
  <si>
    <t>The procurement of offshore drilling services</t>
  </si>
  <si>
    <t>15_SERVICES - KSA Offshore Drilling</t>
  </si>
  <si>
    <t>The procurement of onshore drilling services</t>
  </si>
  <si>
    <t>14_SERVICES - KSA Onshore Drilling</t>
  </si>
  <si>
    <t>The procurement of transport and logistics services from locally based service providers. This sector includes shipping, transportation, cargo services and Saudi based airlines (including freight forward),(Foreign airlines booked by local agency is categorized under foreign service agent),Exc. Rental of cars</t>
  </si>
  <si>
    <t>The procurement of Services produced by government bodies (General public administration activities, Foreign affairs, Defence activities, etc)</t>
  </si>
  <si>
    <t>12_SERVICES - KSA Public Administration and Defence</t>
  </si>
  <si>
    <t>The procurement of all Services related to healthcare (the procurement of healthcare equipment and pharmaceuticals is categorized under Goods sectors)</t>
  </si>
  <si>
    <t>11_SERVICES - KSA Healthcare</t>
  </si>
  <si>
    <t>The procurement of all financial Services (e.g., banking, funds management); this category also includes the procurement of insurance and pension Services (e.g., health insurance, transport insurance, accident and fire insurance)</t>
  </si>
  <si>
    <t>10_SERVICES - KSA Finance and Insurance</t>
  </si>
  <si>
    <t xml:space="preserve">The procurement of all education activities for any profession, oral or written as well as by radio and television or other means of communication (e.g., professional training, language education) </t>
  </si>
  <si>
    <t>9_SERVICES - KSA Education</t>
  </si>
  <si>
    <t xml:space="preserve">The procurement of construction Services, specialized construction activities for buildings and civil engineering works (e.g., contracting; the procurement of pure construction materials is categorized under Goods sectors), interior and exterior painting of buildings </t>
  </si>
  <si>
    <t>8_SERVICES - KSA Construction</t>
  </si>
  <si>
    <t>The procurement of services for selling or buying real estate, providing other real estate services such as appraising real estate or acting as real estate escrow agents. Exc. Facility rental</t>
  </si>
  <si>
    <t>7_SERVICES - KSA Real Estate</t>
  </si>
  <si>
    <t>The procurement of Professional consulting, Such as engineering, accounting, legal, management consultancy (e.g. strategic, financial planning, budgeting, marketing, policies, HR) provided by a local representative of foreign professional service provider</t>
  </si>
  <si>
    <t>6_SERVICES - KSA local representative of Foreign professional service provider</t>
  </si>
  <si>
    <t>The procurement of Professional consulting, Such as engineering, accounting, legal, management consultancy (e.g. strategic, financial planning, budgeting, marketing, policies, HR)</t>
  </si>
  <si>
    <t>The procurement of security services including guard and patrol services (e.g. Security of facilities) and armored car services, operation of electronic security alarm systems (e.g. fire alarm)</t>
  </si>
  <si>
    <t>4_SERVICES - KSA Security Services</t>
  </si>
  <si>
    <t>3_SERVICES - KSA Industrial Services</t>
  </si>
  <si>
    <t>The procurement of Services for food and beverages (e.g. Restaurants, catering; the purchase of ready-made food &amp; beverage products is not included)</t>
  </si>
  <si>
    <t>2_SERVICES - KSA Food and Beverages</t>
  </si>
  <si>
    <t>Category</t>
  </si>
  <si>
    <t>Goods/  Service</t>
  </si>
  <si>
    <t>Local/
Foreign</t>
  </si>
  <si>
    <t>Aramco Organization</t>
  </si>
  <si>
    <t>Vendor iktva ID #</t>
  </si>
  <si>
    <t xml:space="preserve">1.2 Plan </t>
  </si>
  <si>
    <t>Report general information about the subsidiaries consolidated in this submission</t>
  </si>
  <si>
    <t>Secondary iktva Contact Name</t>
  </si>
  <si>
    <t>Primary iktva Contact Name</t>
  </si>
  <si>
    <t>KSA Registration Number</t>
  </si>
  <si>
    <t>Contract Total Value ($USD)</t>
  </si>
  <si>
    <t>Labor Breakdown</t>
  </si>
  <si>
    <t>Manufactured in KSA - Machinery and Equipment</t>
  </si>
  <si>
    <t>Depreciation/ Amortization ($)</t>
  </si>
  <si>
    <t xml:space="preserve">Total Depreciation and Amortization </t>
  </si>
  <si>
    <t>Top 15 Contract Title &amp; Description</t>
  </si>
  <si>
    <t>Notes:</t>
  </si>
  <si>
    <t>1.6 Contracts, CPAs &amp; Purchase Agreements</t>
  </si>
  <si>
    <t>1.4 Supplier Description</t>
  </si>
  <si>
    <t>1.5 Consolidated Subsidiaries</t>
  </si>
  <si>
    <t>Please provide a brief description of the core goods and services provided at a Company Level</t>
  </si>
  <si>
    <t>Note: all fields auto-calculate. No entry</t>
  </si>
  <si>
    <t>Number</t>
  </si>
  <si>
    <t>Training of Saudi nationals</t>
  </si>
  <si>
    <r>
      <t>5.1 Training of Saudi nationals expenses</t>
    </r>
    <r>
      <rPr>
        <b/>
        <vertAlign val="superscript"/>
        <sz val="16"/>
        <color theme="0"/>
        <rFont val="Calibri"/>
        <family val="2"/>
        <scheme val="minor"/>
      </rPr>
      <t>1</t>
    </r>
  </si>
  <si>
    <r>
      <t>5.3 In-Kingdom Research &amp; Development expenses</t>
    </r>
    <r>
      <rPr>
        <b/>
        <vertAlign val="superscript"/>
        <sz val="16"/>
        <color theme="0"/>
        <rFont val="Calibri"/>
        <family val="2"/>
        <scheme val="minor"/>
      </rPr>
      <t>3</t>
    </r>
  </si>
  <si>
    <t>Target Date</t>
  </si>
  <si>
    <t>Assumptions: General Information</t>
  </si>
  <si>
    <t>Assumption (limit 120 character)</t>
  </si>
  <si>
    <t>Raw materials &amp; Goods/Services Localization</t>
  </si>
  <si>
    <t>Assets / Capex</t>
  </si>
  <si>
    <t>Labor &amp; Workforce</t>
  </si>
  <si>
    <t>Capacity Building</t>
  </si>
  <si>
    <t>Low</t>
  </si>
  <si>
    <t>Medium</t>
  </si>
  <si>
    <t>eg. IK steel-plate mill online Q3-26; local share XX% of total plate demand by 28</t>
  </si>
  <si>
    <t>eg. new KSA dill-pipe plant operational Q4-27</t>
  </si>
  <si>
    <t>eg. 40 Saudi welders graduate from Jubail Tech inst, each year from ‘27</t>
  </si>
  <si>
    <t xml:space="preserve">eg. Sponsor ISO 9001 training for local SMEs in ‘27 </t>
  </si>
  <si>
    <t>Anticipated impact on localization</t>
  </si>
  <si>
    <t>Aramco iktva action plan v1.0 eff. 21  May 2025</t>
  </si>
  <si>
    <t xml:space="preserve">iktva from IK Research and Development </t>
  </si>
  <si>
    <t>iktva from Training Saudi Nationals</t>
  </si>
  <si>
    <t xml:space="preserve">iktva from Goods &amp; Services </t>
  </si>
  <si>
    <t xml:space="preserve">iktva from Labor </t>
  </si>
  <si>
    <t>iktva from Depreciation and Amortization</t>
  </si>
  <si>
    <t xml:space="preserve">iktva from IK Supplier Development </t>
  </si>
  <si>
    <t>iktva Action Plan Target (%)</t>
  </si>
  <si>
    <t>Total iktva Contribution</t>
  </si>
  <si>
    <t>iktva %</t>
  </si>
  <si>
    <t>Building and Land Improvements</t>
  </si>
  <si>
    <t>Export Revenue Target  (%)</t>
  </si>
  <si>
    <t>iktva Contribution</t>
  </si>
  <si>
    <t>Total Headcount</t>
  </si>
  <si>
    <t>Saudization Target (%)</t>
  </si>
  <si>
    <t>Aramco Revenue Ratio (%)</t>
  </si>
  <si>
    <t>Saudization Target %</t>
  </si>
  <si>
    <t>Total Compensation ($USD)</t>
  </si>
  <si>
    <t>iktva Contribution from Labor (%)</t>
  </si>
  <si>
    <t>iktva Contribution from Labor ($)</t>
  </si>
  <si>
    <t>iktva Contribution from Goods and Services ($)</t>
  </si>
  <si>
    <t>iktva Contribution ($)</t>
  </si>
  <si>
    <t>iktva score (%)</t>
  </si>
  <si>
    <t>Total Depreciation and Amortization ($)</t>
  </si>
  <si>
    <t>Total Depreciation and Amortization from foreign assets (auto-calculated)</t>
  </si>
  <si>
    <t>Total Cost of Goods and Services ($)</t>
  </si>
  <si>
    <t>Supplier is a SME?</t>
  </si>
  <si>
    <t>Remaining costs ($)</t>
  </si>
  <si>
    <t>Total Goods &amp; Services Costs ($)</t>
  </si>
  <si>
    <t>Total Revenue ($)</t>
  </si>
  <si>
    <t>Aramco Revenue ($)</t>
  </si>
  <si>
    <t>Export Revenue ($)</t>
  </si>
  <si>
    <t>1.3 Revenue Details</t>
  </si>
  <si>
    <t>Commercial Registration #</t>
  </si>
  <si>
    <t>Plan TYPE</t>
  </si>
  <si>
    <t>Risk Level</t>
  </si>
  <si>
    <t>iap1015</t>
  </si>
  <si>
    <t xml:space="preserve">2.1 Expenses </t>
  </si>
  <si>
    <t>3.1 Depreciation and Amortization of Productive Assets</t>
  </si>
  <si>
    <t>4.0 Labor Headcount</t>
  </si>
  <si>
    <t>Section 2: Goods and Services Expenses (Component A)</t>
  </si>
  <si>
    <t>Section 2: Depreciation and Amortization (Component A)</t>
  </si>
  <si>
    <t>Section 4: Labor Expenses (Component B)</t>
  </si>
  <si>
    <t>Section 5: Capacity Building (Component C / D / R)</t>
  </si>
  <si>
    <r>
      <t>5.2 In-Kingdom Supplier Development expenses</t>
    </r>
    <r>
      <rPr>
        <b/>
        <vertAlign val="superscript"/>
        <sz val="16"/>
        <color theme="0"/>
        <rFont val="Calibri"/>
        <family val="2"/>
        <scheme val="minor"/>
      </rPr>
      <t>2</t>
    </r>
  </si>
  <si>
    <t>Year 1</t>
  </si>
  <si>
    <t>Year 2</t>
  </si>
  <si>
    <t>Year 3</t>
  </si>
  <si>
    <t>Year 4</t>
  </si>
  <si>
    <t>Year 5</t>
  </si>
  <si>
    <t>5-year iktva Action Plan Target ($)</t>
  </si>
  <si>
    <t>Total relevant cost of iktva Operations</t>
  </si>
  <si>
    <t>Version</t>
  </si>
  <si>
    <t>4.1 Labor Compensation</t>
  </si>
  <si>
    <t>5-year iktva Action Plan Summary:</t>
  </si>
  <si>
    <t>Manufactured in KSA - Furniture and Fixtures</t>
  </si>
  <si>
    <r>
      <t>2.2 Expenses on Goods and Services (</t>
    </r>
    <r>
      <rPr>
        <b/>
        <sz val="11"/>
        <color theme="0"/>
        <rFont val="Calibri"/>
        <family val="2"/>
        <scheme val="minor"/>
      </rPr>
      <t>List the top 70% of Goods &amp; Services cost, or the top 80 suppliers in descending order)</t>
    </r>
  </si>
  <si>
    <t>Component A Goods/Services/Deprec/Amort (%)</t>
  </si>
  <si>
    <t>Component B Labor (%)</t>
  </si>
  <si>
    <t>Component C Training Saudi Nationals (%)</t>
  </si>
  <si>
    <t>Component D IK Supplier Development (%)</t>
  </si>
  <si>
    <t>Component R IK Research and Development (%)</t>
  </si>
  <si>
    <t>*Depreciation &amp; Amortization Definitions &amp; iktva Score application</t>
  </si>
  <si>
    <t>Term</t>
  </si>
  <si>
    <t>Definition</t>
  </si>
  <si>
    <t>iktva</t>
  </si>
  <si>
    <t>Local (Saudi-made) asset</t>
  </si>
  <si>
    <t>Manufactured or fully assembled in KSA and deployed in KSA.</t>
  </si>
  <si>
    <t>100%.</t>
  </si>
  <si>
    <t>Foreign asset located in KSA</t>
  </si>
  <si>
    <t>Manufactured abroad, shipped into and deployed in KSA</t>
  </si>
  <si>
    <t>Foreign asset outside KSA</t>
  </si>
  <si>
    <t>Manufactured abroad and used outside KSA.</t>
  </si>
  <si>
    <t xml:space="preserve">Excluded. Do not list </t>
  </si>
  <si>
    <t>3.2 Depreciation and Amortization by Productive Asset class*</t>
  </si>
  <si>
    <t>1. Training of Saudi employees includes the cost of trainees and scholarships; note that the expenses of this section shall not be repeated with other key performance indicators</t>
  </si>
  <si>
    <t>2.Development of suppliers who have Saudi registration or license number, through training and contribution to enhance capabilities; expenses shall not be repeated with other key performance indicators</t>
  </si>
  <si>
    <t>3.R&amp;D activities physically occuring in the Kingdom. Incentive score up to 10% when the spend on R&amp;D is 2% of the total revenue. Note expenses shall not be repeated with other key performance indicators</t>
  </si>
  <si>
    <t>Appendix B</t>
  </si>
  <si>
    <t>B.1 List of Sector Local Content Scores</t>
  </si>
  <si>
    <t>General information on Sector Local Content Scores</t>
  </si>
  <si>
    <t>Local Content Score (%)</t>
  </si>
  <si>
    <t>ISIC Code</t>
  </si>
  <si>
    <t>1_SERVICES - KSA Accommodation and Facility Rental</t>
  </si>
  <si>
    <t>The procurement of Services for short-term accommodation (e.g. Hotels) Camping grounds, Other accommodation (e.g. student residences) and rental of office buildings, compounds, warehouses, etc.</t>
  </si>
  <si>
    <t>55, 68102</t>
  </si>
  <si>
    <t>The procurement of testing, inspection, certification, calibration, maintenance, blasting, painting, coating and galvanizing services, steam and air conditioning supply</t>
  </si>
  <si>
    <t>25921, 33, 35, Exc. 351&amp;352, 38 Exc.381103&amp;383, 712</t>
  </si>
  <si>
    <t>80, 811001</t>
  </si>
  <si>
    <t>69-74 Exc. 712</t>
  </si>
  <si>
    <t>68 Exc.68102</t>
  </si>
  <si>
    <t xml:space="preserve">41-43 </t>
  </si>
  <si>
    <t>75, 85</t>
  </si>
  <si>
    <t>64-66</t>
  </si>
  <si>
    <t>86-88</t>
  </si>
  <si>
    <t>84</t>
  </si>
  <si>
    <t>49-53 Exc.49225, 79-7911</t>
  </si>
  <si>
    <t>06, 091</t>
  </si>
  <si>
    <t>09</t>
  </si>
  <si>
    <t>17_SERVICES - KSA Cars, Trucks and Equipment Rental</t>
  </si>
  <si>
    <t>49225, 773-7730, 771</t>
  </si>
  <si>
    <t>18_SERVICES - KSA Man Power Supply</t>
  </si>
  <si>
    <t>The procurement of labor force services.</t>
  </si>
  <si>
    <t>78</t>
  </si>
  <si>
    <t>19_SERVICES - IT &amp; Telecom Services</t>
  </si>
  <si>
    <t>582, 61-63</t>
  </si>
  <si>
    <t>20_SERVICES - KSA Other Services</t>
  </si>
  <si>
    <t>39, 58-60 Exc. 582, 772, 773074-7740, 7912-7990, 81-8110, 812-8299, 90-99</t>
  </si>
  <si>
    <t>21_SERVICES - Utilities</t>
  </si>
  <si>
    <t>The procurement of services of electricity supply, water supply; sewerage.</t>
  </si>
  <si>
    <t>351, 36, 37</t>
  </si>
  <si>
    <t>N /A (supplier type)</t>
  </si>
  <si>
    <t>01-03</t>
  </si>
  <si>
    <t>10-12</t>
  </si>
  <si>
    <t>19-20, 22, 352</t>
  </si>
  <si>
    <t>265-268, 28 Exc.2813&amp;2814, 29-30</t>
  </si>
  <si>
    <t>27, 2814</t>
  </si>
  <si>
    <t>05, 07-08</t>
  </si>
  <si>
    <t>24-25 Exc.25114&amp;25921, 2813</t>
  </si>
  <si>
    <t xml:space="preserve"> 2394-2395</t>
  </si>
  <si>
    <t>The procurement of manufacturing of computer&amp; electronic components, communication equipment (agents/resellers are not considered)</t>
  </si>
  <si>
    <t xml:space="preserve"> 261-264</t>
  </si>
  <si>
    <t>13-18, 21, 23 Exc.2394&amp;2395, 31-32 (Inc. 2790 PV panels and Electrical inverters)</t>
  </si>
  <si>
    <t>381103, 383</t>
  </si>
  <si>
    <t>45-47</t>
  </si>
  <si>
    <t>Material/Service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</si>
</sst>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quot;#,##0_);\(&quot;$&quot;#,##0\)"/>
    <numFmt numFmtId="165" formatCode="_(&quot;$&quot;* #,##0.00_);_(&quot;$&quot;* \(#,##0.00\);_(&quot;$&quot;* &quot;-&quot;??_);_(@_)"/>
    <numFmt numFmtId="166" formatCode="[$-F800]dddd\,\ mmmm\ dd\,\ yyyy"/>
    <numFmt numFmtId="167" formatCode="[$-409]dd\-mmm\-yy;@"/>
    <numFmt numFmtId="168" formatCode="_([$SAR]\ * #,##0_);_([$SAR]\ * \(#,##0\);_([$SAR]\ * &quot;-&quot;??_);_(@_)"/>
    <numFmt numFmtId="169" formatCode="0.0%"/>
    <numFmt numFmtId="170" formatCode="&quot;$&quot;#,##0"/>
  </numFmts>
  <fonts count="58">
    <font>
      <sz val="11"/>
      <color theme="1"/>
      <name val="Calibri"/>
      <family val="2"/>
      <scheme val="minor"/>
    </font>
    <font>
      <sz val="11"/>
      <color theme="1"/>
      <name val="Calibri"/>
      <family val="2"/>
      <scheme val="minor"/>
    </font>
    <font>
      <b/>
      <sz val="14"/>
      <color theme="1"/>
      <name val="Trebuchet MS"/>
      <family val="2"/>
    </font>
    <font>
      <sz val="11"/>
      <color theme="1"/>
      <name val="Trebuchet MS"/>
      <family val="2"/>
    </font>
    <font>
      <u/>
      <sz val="11"/>
      <color theme="10"/>
      <name val="Calibri"/>
      <family val="2"/>
      <scheme val="minor"/>
    </font>
    <font>
      <b/>
      <sz val="18"/>
      <color theme="0"/>
      <name val="Trebuchet MS"/>
      <family val="2"/>
    </font>
    <font>
      <b/>
      <sz val="14"/>
      <color theme="0"/>
      <name val="Trebuchet MS"/>
      <family val="2"/>
    </font>
    <font>
      <b/>
      <sz val="11"/>
      <color theme="0"/>
      <name val="Calibri"/>
      <family val="2"/>
      <scheme val="minor"/>
    </font>
    <font>
      <sz val="10"/>
      <name val="굴림"/>
      <family val="3"/>
      <charset val="129"/>
    </font>
    <font>
      <b/>
      <sz val="9"/>
      <color theme="1"/>
      <name val="Trebuchet MS"/>
      <family val="2"/>
    </font>
    <font>
      <b/>
      <sz val="12"/>
      <name val="Trebuchet MS"/>
      <family val="2"/>
    </font>
    <font>
      <b/>
      <sz val="22"/>
      <name val="Trebuchet MS"/>
      <family val="2"/>
    </font>
    <font>
      <sz val="11.5"/>
      <color theme="1"/>
      <name val="Trebuchet MS"/>
      <family val="2"/>
    </font>
    <font>
      <b/>
      <sz val="11.5"/>
      <color theme="1"/>
      <name val="Trebuchet MS"/>
      <family val="2"/>
    </font>
    <font>
      <b/>
      <u/>
      <sz val="11.5"/>
      <color theme="1"/>
      <name val="Trebuchet MS"/>
      <family val="2"/>
    </font>
    <font>
      <sz val="11.5"/>
      <name val="Trebuchet MS"/>
      <family val="2"/>
    </font>
    <font>
      <b/>
      <sz val="11.5"/>
      <name val="Trebuchet MS"/>
      <family val="2"/>
    </font>
    <font>
      <b/>
      <sz val="11.5"/>
      <color theme="4"/>
      <name val="Trebuchet MS"/>
      <family val="2"/>
    </font>
    <font>
      <b/>
      <u/>
      <sz val="14"/>
      <color theme="9" tint="-0.499984740745262"/>
      <name val="Trebuchet MS"/>
      <family val="2"/>
    </font>
    <font>
      <b/>
      <u/>
      <sz val="14"/>
      <color theme="4"/>
      <name val="Trebuchet MS"/>
      <family val="2"/>
    </font>
    <font>
      <b/>
      <sz val="11"/>
      <color theme="1"/>
      <name val="Trebuchet MS"/>
      <family val="2"/>
    </font>
    <font>
      <b/>
      <sz val="11"/>
      <color theme="0"/>
      <name val="Trebuchet MS"/>
      <family val="2"/>
    </font>
    <font>
      <i/>
      <sz val="12"/>
      <color theme="1"/>
      <name val="Trebuchet MS"/>
      <family val="2"/>
    </font>
    <font>
      <b/>
      <sz val="11"/>
      <color theme="1"/>
      <name val="Calibri"/>
      <family val="2"/>
      <scheme val="minor"/>
    </font>
    <font>
      <sz val="11"/>
      <color theme="0"/>
      <name val="Calibri"/>
      <family val="2"/>
      <scheme val="minor"/>
    </font>
    <font>
      <b/>
      <sz val="16"/>
      <color theme="0"/>
      <name val="Calibri"/>
      <family val="2"/>
      <scheme val="minor"/>
    </font>
    <font>
      <b/>
      <sz val="11"/>
      <name val="Calibri"/>
      <family val="2"/>
      <scheme val="minor"/>
    </font>
    <font>
      <sz val="12"/>
      <color theme="1"/>
      <name val="Calibri"/>
      <family val="2"/>
      <scheme val="minor"/>
    </font>
    <font>
      <b/>
      <sz val="12"/>
      <color theme="1"/>
      <name val="Calibri"/>
      <family val="2"/>
      <scheme val="minor"/>
    </font>
    <font>
      <sz val="11"/>
      <color rgb="FFFF0000"/>
      <name val="Calibri"/>
      <family val="2"/>
      <scheme val="minor"/>
    </font>
    <font>
      <sz val="11"/>
      <name val="Calibri"/>
      <family val="2"/>
      <scheme val="minor"/>
    </font>
    <font>
      <sz val="12"/>
      <name val="Calibri"/>
      <family val="2"/>
      <scheme val="minor"/>
    </font>
    <font>
      <i/>
      <sz val="10"/>
      <color theme="1"/>
      <name val="Calibri"/>
      <family val="2"/>
      <scheme val="minor"/>
    </font>
    <font>
      <i/>
      <sz val="9"/>
      <color theme="1"/>
      <name val="Calibri"/>
      <family val="2"/>
      <scheme val="minor"/>
    </font>
    <font>
      <b/>
      <sz val="22"/>
      <color theme="1"/>
      <name val="ManifaPro2 Variable Bold"/>
    </font>
    <font>
      <sz val="12"/>
      <color theme="0"/>
      <name val="Calibri"/>
      <family val="2"/>
      <scheme val="minor"/>
    </font>
    <font>
      <b/>
      <sz val="12"/>
      <color theme="0"/>
      <name val="Calibri"/>
      <family val="2"/>
      <scheme val="minor"/>
    </font>
    <font>
      <i/>
      <sz val="11"/>
      <color theme="1"/>
      <name val="ManifaPro2 Variable Bold"/>
    </font>
    <font>
      <sz val="9"/>
      <color theme="1"/>
      <name val="ManifaPro2 Variable Bold"/>
    </font>
    <font>
      <b/>
      <sz val="14"/>
      <color theme="0"/>
      <name val="Calibri"/>
      <family val="2"/>
      <scheme val="minor"/>
    </font>
    <font>
      <b/>
      <vertAlign val="superscript"/>
      <sz val="16"/>
      <color theme="0"/>
      <name val="Calibri"/>
      <family val="2"/>
      <scheme val="minor"/>
    </font>
    <font>
      <b/>
      <sz val="14"/>
      <name val="ManifaPro2 Variable Bold"/>
    </font>
    <font>
      <sz val="9"/>
      <color indexed="81"/>
      <name val="Tahoma"/>
      <family val="2"/>
    </font>
    <font>
      <b/>
      <sz val="22"/>
      <color rgb="FF000000"/>
      <name val="ManifaPro2 Variable Bold"/>
    </font>
    <font>
      <i/>
      <sz val="16"/>
      <color theme="1"/>
      <name val="ManifaPro2 Variable Bold"/>
    </font>
    <font>
      <sz val="12"/>
      <color theme="0"/>
      <name val="Trebuchet MS"/>
      <family val="2"/>
    </font>
    <font>
      <sz val="10"/>
      <color theme="1"/>
      <name val="ManifaPro2 Variable"/>
    </font>
    <font>
      <b/>
      <sz val="14"/>
      <color theme="1"/>
      <name val="Calibri"/>
      <family val="2"/>
      <scheme val="minor"/>
    </font>
    <font>
      <b/>
      <sz val="12"/>
      <name val="Calibri"/>
      <family val="2"/>
      <scheme val="minor"/>
    </font>
    <font>
      <b/>
      <sz val="18"/>
      <color rgb="FF000000"/>
      <name val="ManifaPro2 Variable Bold"/>
    </font>
    <font>
      <b/>
      <sz val="16"/>
      <color theme="0"/>
      <name val="ManifaPro2 Variable Bold"/>
    </font>
    <font>
      <sz val="14"/>
      <color theme="1"/>
      <name val="ManifaPro2 Variable Bold"/>
    </font>
    <font>
      <sz val="14"/>
      <color theme="1"/>
      <name val="ManifaPro2 Variable"/>
    </font>
    <font>
      <sz val="12"/>
      <color theme="1"/>
      <name val="ManifaPro2 Variable Bold"/>
    </font>
    <font>
      <b/>
      <sz val="22"/>
      <color theme="1"/>
      <name val="Calibri"/>
      <family val="2"/>
      <scheme val="minor"/>
    </font>
    <font>
      <sz val="9"/>
      <color theme="1"/>
      <name val="Calibri"/>
      <family val="2"/>
      <scheme val="minor"/>
    </font>
    <font>
      <sz val="11"/>
      <color theme="8" tint="-0.499984740745262"/>
      <name val="Calibri"/>
      <family val="2"/>
      <scheme val="minor"/>
    </font>
    <font>
      <b/>
      <sz val="9"/>
      <color indexed="81"/>
      <name val="Tahoma"/>
      <family val="2"/>
    </font>
  </fonts>
  <fills count="1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4"/>
        <bgColor indexed="64"/>
      </patternFill>
    </fill>
    <fill>
      <patternFill patternType="solid">
        <fgColor theme="3" tint="0.79998168889431442"/>
        <bgColor indexed="64"/>
      </patternFill>
    </fill>
    <fill>
      <patternFill patternType="solid">
        <fgColor rgb="FF16284D"/>
        <bgColor indexed="64"/>
      </patternFill>
    </fill>
    <fill>
      <patternFill patternType="solid">
        <fgColor rgb="FF35617C"/>
        <bgColor indexed="64"/>
      </patternFill>
    </fill>
    <fill>
      <patternFill patternType="solid">
        <fgColor rgb="FFD6DCE4"/>
        <bgColor indexed="64"/>
      </patternFill>
    </fill>
    <fill>
      <patternFill patternType="solid">
        <fgColor rgb="FFCEDFEA"/>
        <bgColor indexed="64"/>
      </patternFill>
    </fill>
    <fill>
      <patternFill patternType="solid">
        <fgColor rgb="FF70A3C2"/>
        <bgColor indexed="64"/>
      </patternFill>
    </fill>
    <fill>
      <patternFill patternType="solid">
        <fgColor rgb="FFFFFF00"/>
        <bgColor indexed="64"/>
      </patternFill>
    </fill>
    <fill>
      <patternFill patternType="solid">
        <fgColor theme="0" tint="-0.499984740745262"/>
        <bgColor indexed="64"/>
      </patternFill>
    </fill>
    <fill>
      <patternFill patternType="solid">
        <fgColor theme="1"/>
        <bgColor indexed="64"/>
      </patternFill>
    </fill>
  </fills>
  <borders count="241">
    <border>
      <left/>
      <right/>
      <top/>
      <bottom/>
      <diagonal/>
    </border>
    <border>
      <left style="medium">
        <color indexed="64"/>
      </left>
      <right/>
      <top style="medium">
        <color indexed="64"/>
      </top>
      <bottom/>
      <diagonal/>
    </border>
    <border>
      <left style="medium">
        <color indexed="64"/>
      </left>
      <right/>
      <top/>
      <bottom/>
      <diagonal/>
    </border>
    <border>
      <left/>
      <right/>
      <top/>
      <bottom style="medium">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bottom style="medium">
        <color indexed="64"/>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top/>
      <bottom style="thin">
        <color auto="1"/>
      </bottom>
      <diagonal/>
    </border>
    <border>
      <left/>
      <right style="thin">
        <color auto="1"/>
      </right>
      <top/>
      <bottom style="thin">
        <color auto="1"/>
      </bottom>
      <diagonal/>
    </border>
    <border>
      <left style="medium">
        <color indexed="64"/>
      </left>
      <right style="medium">
        <color indexed="64"/>
      </right>
      <top style="medium">
        <color indexed="64"/>
      </top>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dotted">
        <color indexed="64"/>
      </left>
      <right style="dotted">
        <color indexed="64"/>
      </right>
      <top/>
      <bottom style="dotted">
        <color indexed="64"/>
      </bottom>
      <diagonal/>
    </border>
    <border>
      <left/>
      <right style="dotted">
        <color indexed="64"/>
      </right>
      <top style="dotted">
        <color indexed="64"/>
      </top>
      <bottom style="dotted">
        <color indexed="64"/>
      </bottom>
      <diagonal/>
    </border>
    <border>
      <left/>
      <right/>
      <top style="dotted">
        <color indexed="64"/>
      </top>
      <bottom/>
      <diagonal/>
    </border>
    <border>
      <left style="dotted">
        <color indexed="64"/>
      </left>
      <right/>
      <top/>
      <bottom/>
      <diagonal/>
    </border>
    <border>
      <left style="dotted">
        <color indexed="64"/>
      </left>
      <right/>
      <top style="dotted">
        <color indexed="64"/>
      </top>
      <bottom/>
      <diagonal/>
    </border>
    <border>
      <left/>
      <right/>
      <top style="dotted">
        <color indexed="64"/>
      </top>
      <bottom style="dotted">
        <color indexed="64"/>
      </bottom>
      <diagonal/>
    </border>
    <border>
      <left style="dotted">
        <color indexed="64"/>
      </left>
      <right style="dotted">
        <color indexed="64"/>
      </right>
      <top style="dotted">
        <color indexed="64"/>
      </top>
      <bottom/>
      <diagonal/>
    </border>
    <border>
      <left/>
      <right style="dotted">
        <color indexed="64"/>
      </right>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dotted">
        <color indexed="64"/>
      </left>
      <right/>
      <top/>
      <bottom style="dotted">
        <color indexed="64"/>
      </bottom>
      <diagonal/>
    </border>
    <border>
      <left/>
      <right style="dotted">
        <color indexed="64"/>
      </right>
      <top style="dotted">
        <color indexed="64"/>
      </top>
      <bottom/>
      <diagonal/>
    </border>
    <border>
      <left/>
      <right style="dotted">
        <color indexed="64"/>
      </right>
      <top style="thin">
        <color indexed="64"/>
      </top>
      <bottom style="thin">
        <color indexed="64"/>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top style="thin">
        <color theme="0"/>
      </top>
      <bottom style="thin">
        <color theme="0"/>
      </bottom>
      <diagonal/>
    </border>
    <border>
      <left style="thin">
        <color indexed="64"/>
      </left>
      <right/>
      <top style="thin">
        <color theme="0"/>
      </top>
      <bottom style="thin">
        <color indexed="64"/>
      </bottom>
      <diagonal/>
    </border>
    <border>
      <left style="dotted">
        <color indexed="64"/>
      </left>
      <right style="dotted">
        <color indexed="64"/>
      </right>
      <top style="double">
        <color indexed="64"/>
      </top>
      <bottom style="thin">
        <color theme="8" tint="-0.24994659260841701"/>
      </bottom>
      <diagonal/>
    </border>
    <border>
      <left style="dotted">
        <color indexed="64"/>
      </left>
      <right style="medium">
        <color indexed="64"/>
      </right>
      <top style="double">
        <color indexed="64"/>
      </top>
      <bottom style="thin">
        <color theme="8" tint="-0.24994659260841701"/>
      </bottom>
      <diagonal/>
    </border>
    <border>
      <left style="dotted">
        <color indexed="64"/>
      </left>
      <right style="dotted">
        <color indexed="64"/>
      </right>
      <top style="thin">
        <color theme="8" tint="-0.24994659260841701"/>
      </top>
      <bottom style="thin">
        <color theme="8" tint="-0.24994659260841701"/>
      </bottom>
      <diagonal/>
    </border>
    <border>
      <left style="dotted">
        <color indexed="64"/>
      </left>
      <right style="medium">
        <color indexed="64"/>
      </right>
      <top style="thin">
        <color theme="8" tint="-0.24994659260841701"/>
      </top>
      <bottom style="thin">
        <color theme="8" tint="-0.24994659260841701"/>
      </bottom>
      <diagonal/>
    </border>
    <border>
      <left/>
      <right/>
      <top style="thin">
        <color theme="8" tint="-0.24994659260841701"/>
      </top>
      <bottom style="thin">
        <color theme="8" tint="-0.24994659260841701"/>
      </bottom>
      <diagonal/>
    </border>
    <border>
      <left/>
      <right style="medium">
        <color indexed="64"/>
      </right>
      <top style="thin">
        <color theme="8" tint="-0.24994659260841701"/>
      </top>
      <bottom style="thin">
        <color theme="8" tint="-0.24994659260841701"/>
      </bottom>
      <diagonal/>
    </border>
    <border>
      <left style="dotted">
        <color indexed="64"/>
      </left>
      <right/>
      <top style="thin">
        <color theme="8" tint="-0.24994659260841701"/>
      </top>
      <bottom style="thin">
        <color theme="8" tint="-0.24994659260841701"/>
      </bottom>
      <diagonal/>
    </border>
    <border>
      <left style="dotted">
        <color indexed="64"/>
      </left>
      <right/>
      <top style="thin">
        <color theme="8" tint="-0.24994659260841701"/>
      </top>
      <bottom style="medium">
        <color indexed="64"/>
      </bottom>
      <diagonal/>
    </border>
    <border>
      <left/>
      <right/>
      <top style="thin">
        <color theme="8" tint="-0.24994659260841701"/>
      </top>
      <bottom style="medium">
        <color indexed="64"/>
      </bottom>
      <diagonal/>
    </border>
    <border>
      <left/>
      <right style="medium">
        <color indexed="64"/>
      </right>
      <top style="thin">
        <color theme="8" tint="-0.24994659260841701"/>
      </top>
      <bottom style="medium">
        <color indexed="64"/>
      </bottom>
      <diagonal/>
    </border>
    <border>
      <left style="medium">
        <color indexed="64"/>
      </left>
      <right style="thin">
        <color indexed="64"/>
      </right>
      <top style="double">
        <color indexed="64"/>
      </top>
      <bottom style="thin">
        <color theme="0"/>
      </bottom>
      <diagonal/>
    </border>
    <border>
      <left style="thin">
        <color indexed="64"/>
      </left>
      <right style="thin">
        <color indexed="64"/>
      </right>
      <top style="double">
        <color indexed="64"/>
      </top>
      <bottom style="thin">
        <color theme="8" tint="-0.24994659260841701"/>
      </bottom>
      <diagonal/>
    </border>
    <border>
      <left style="thin">
        <color indexed="64"/>
      </left>
      <right style="medium">
        <color indexed="64"/>
      </right>
      <top style="double">
        <color indexed="64"/>
      </top>
      <bottom style="thin">
        <color theme="8" tint="-0.24994659260841701"/>
      </bottom>
      <diagonal/>
    </border>
    <border>
      <left style="medium">
        <color indexed="64"/>
      </left>
      <right style="thin">
        <color indexed="64"/>
      </right>
      <top style="thin">
        <color theme="0"/>
      </top>
      <bottom style="thin">
        <color theme="0"/>
      </bottom>
      <diagonal/>
    </border>
    <border>
      <left style="thin">
        <color indexed="64"/>
      </left>
      <right style="thin">
        <color indexed="64"/>
      </right>
      <top style="thin">
        <color theme="8" tint="-0.24994659260841701"/>
      </top>
      <bottom style="thin">
        <color theme="8" tint="-0.24994659260841701"/>
      </bottom>
      <diagonal/>
    </border>
    <border>
      <left style="thin">
        <color indexed="64"/>
      </left>
      <right style="medium">
        <color indexed="64"/>
      </right>
      <top style="thin">
        <color theme="8" tint="-0.24994659260841701"/>
      </top>
      <bottom style="thin">
        <color theme="8" tint="-0.24994659260841701"/>
      </bottom>
      <diagonal/>
    </border>
    <border>
      <left style="medium">
        <color indexed="64"/>
      </left>
      <right style="thin">
        <color indexed="64"/>
      </right>
      <top style="thin">
        <color theme="0"/>
      </top>
      <bottom style="medium">
        <color indexed="64"/>
      </bottom>
      <diagonal/>
    </border>
    <border>
      <left style="thin">
        <color indexed="64"/>
      </left>
      <right style="thin">
        <color indexed="64"/>
      </right>
      <top style="thin">
        <color theme="8" tint="-0.24994659260841701"/>
      </top>
      <bottom style="medium">
        <color indexed="64"/>
      </bottom>
      <diagonal/>
    </border>
    <border>
      <left style="thin">
        <color indexed="64"/>
      </left>
      <right style="medium">
        <color indexed="64"/>
      </right>
      <top style="thin">
        <color theme="8" tint="-0.24994659260841701"/>
      </top>
      <bottom style="medium">
        <color indexed="64"/>
      </bottom>
      <diagonal/>
    </border>
    <border>
      <left style="thin">
        <color indexed="64"/>
      </left>
      <right style="thin">
        <color indexed="64"/>
      </right>
      <top style="double">
        <color indexed="64"/>
      </top>
      <bottom style="thin">
        <color indexed="64"/>
      </bottom>
      <diagonal/>
    </border>
    <border>
      <left style="dotted">
        <color indexed="64"/>
      </left>
      <right style="thin">
        <color indexed="64"/>
      </right>
      <top style="thin">
        <color indexed="64"/>
      </top>
      <bottom style="thin">
        <color theme="0" tint="-0.34998626667073579"/>
      </bottom>
      <diagonal/>
    </border>
    <border>
      <left style="dotted">
        <color indexed="64"/>
      </left>
      <right style="thin">
        <color indexed="64"/>
      </right>
      <top style="thin">
        <color theme="0" tint="-0.34998626667073579"/>
      </top>
      <bottom style="thin">
        <color theme="0" tint="-0.34998626667073579"/>
      </bottom>
      <diagonal/>
    </border>
    <border>
      <left style="dotted">
        <color indexed="64"/>
      </left>
      <right style="thin">
        <color indexed="64"/>
      </right>
      <top style="thin">
        <color theme="0" tint="-0.34998626667073579"/>
      </top>
      <bottom style="double">
        <color indexed="64"/>
      </bottom>
      <diagonal/>
    </border>
    <border>
      <left style="dotted">
        <color indexed="64"/>
      </left>
      <right style="thin">
        <color indexed="64"/>
      </right>
      <top/>
      <bottom style="thin">
        <color theme="0" tint="-0.34998626667073579"/>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thin">
        <color theme="0"/>
      </right>
      <top style="thin">
        <color theme="0"/>
      </top>
      <bottom style="thin">
        <color theme="1"/>
      </bottom>
      <diagonal/>
    </border>
    <border>
      <left style="thin">
        <color theme="0"/>
      </left>
      <right style="thin">
        <color theme="0"/>
      </right>
      <top style="thin">
        <color theme="0"/>
      </top>
      <bottom style="thin">
        <color theme="1"/>
      </bottom>
      <diagonal/>
    </border>
    <border>
      <left style="thin">
        <color theme="0"/>
      </left>
      <right style="thin">
        <color indexed="64"/>
      </right>
      <top style="thin">
        <color theme="0"/>
      </top>
      <bottom style="thin">
        <color theme="1"/>
      </bottom>
      <diagonal/>
    </border>
    <border>
      <left style="dotted">
        <color indexed="64"/>
      </left>
      <right style="thin">
        <color indexed="64"/>
      </right>
      <top style="dotted">
        <color indexed="64"/>
      </top>
      <bottom style="dotted">
        <color indexed="64"/>
      </bottom>
      <diagonal/>
    </border>
    <border>
      <left style="thin">
        <color indexed="64"/>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indexed="64"/>
      </right>
      <top style="thin">
        <color theme="0"/>
      </top>
      <bottom/>
      <diagonal/>
    </border>
    <border>
      <left style="thin">
        <color indexed="64"/>
      </left>
      <right style="thin">
        <color theme="0"/>
      </right>
      <top style="thin">
        <color indexed="64"/>
      </top>
      <bottom/>
      <diagonal/>
    </border>
    <border>
      <left style="thin">
        <color theme="0"/>
      </left>
      <right style="thin">
        <color indexed="64"/>
      </right>
      <top style="thin">
        <color indexed="64"/>
      </top>
      <bottom/>
      <diagonal/>
    </border>
    <border>
      <left style="thin">
        <color indexed="64"/>
      </left>
      <right style="thin">
        <color theme="0"/>
      </right>
      <top/>
      <bottom style="thin">
        <color indexed="64"/>
      </bottom>
      <diagonal/>
    </border>
    <border>
      <left style="thin">
        <color theme="0"/>
      </left>
      <right style="thin">
        <color indexed="64"/>
      </right>
      <top/>
      <bottom style="thin">
        <color indexed="64"/>
      </bottom>
      <diagonal/>
    </border>
    <border>
      <left style="thin">
        <color indexed="64"/>
      </left>
      <right style="thin">
        <color theme="0"/>
      </right>
      <top style="double">
        <color indexed="64"/>
      </top>
      <bottom style="thin">
        <color indexed="64"/>
      </bottom>
      <diagonal/>
    </border>
    <border>
      <left style="thin">
        <color theme="0"/>
      </left>
      <right style="thin">
        <color theme="0"/>
      </right>
      <top style="double">
        <color indexed="64"/>
      </top>
      <bottom style="thin">
        <color indexed="64"/>
      </bottom>
      <diagonal/>
    </border>
    <border>
      <left style="thin">
        <color theme="0"/>
      </left>
      <right style="thin">
        <color indexed="64"/>
      </right>
      <top style="double">
        <color indexed="64"/>
      </top>
      <bottom style="thin">
        <color indexed="64"/>
      </bottom>
      <diagonal/>
    </border>
    <border>
      <left style="thin">
        <color theme="0"/>
      </left>
      <right style="thin">
        <color theme="0"/>
      </right>
      <top style="double">
        <color indexed="64"/>
      </top>
      <bottom/>
      <diagonal/>
    </border>
    <border>
      <left style="thin">
        <color theme="0"/>
      </left>
      <right style="thin">
        <color indexed="64"/>
      </right>
      <top style="double">
        <color indexed="64"/>
      </top>
      <bottom/>
      <diagonal/>
    </border>
    <border>
      <left style="thin">
        <color theme="0"/>
      </left>
      <right style="thin">
        <color theme="0"/>
      </right>
      <top/>
      <bottom style="thin">
        <color indexed="64"/>
      </bottom>
      <diagonal/>
    </border>
    <border>
      <left/>
      <right style="thin">
        <color theme="0"/>
      </right>
      <top style="double">
        <color indexed="64"/>
      </top>
      <bottom/>
      <diagonal/>
    </border>
    <border>
      <left/>
      <right style="thin">
        <color auto="1"/>
      </right>
      <top style="thin">
        <color theme="0"/>
      </top>
      <bottom style="thin">
        <color indexed="64"/>
      </bottom>
      <diagonal/>
    </border>
    <border>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right style="thin">
        <color theme="0"/>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theme="0" tint="-0.24994659260841701"/>
      </bottom>
      <diagonal/>
    </border>
    <border>
      <left style="dotted">
        <color indexed="64"/>
      </left>
      <right style="thin">
        <color indexed="64"/>
      </right>
      <top style="thin">
        <color indexed="64"/>
      </top>
      <bottom style="thin">
        <color theme="0" tint="-0.24994659260841701"/>
      </bottom>
      <diagonal/>
    </border>
    <border>
      <left style="thin">
        <color indexed="64"/>
      </left>
      <right style="dotted">
        <color indexed="64"/>
      </right>
      <top style="thin">
        <color theme="0" tint="-0.24994659260841701"/>
      </top>
      <bottom style="thin">
        <color theme="0" tint="-0.24994659260841701"/>
      </bottom>
      <diagonal/>
    </border>
    <border>
      <left style="dotted">
        <color indexed="64"/>
      </left>
      <right style="dotted">
        <color indexed="64"/>
      </right>
      <top style="thin">
        <color theme="0" tint="-0.24994659260841701"/>
      </top>
      <bottom style="thin">
        <color theme="0" tint="-0.24994659260841701"/>
      </bottom>
      <diagonal/>
    </border>
    <border>
      <left style="dotted">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style="dotted">
        <color indexed="64"/>
      </left>
      <right/>
      <top style="thin">
        <color indexed="64"/>
      </top>
      <bottom style="thin">
        <color theme="0" tint="-0.24994659260841701"/>
      </bottom>
      <diagonal/>
    </border>
    <border>
      <left style="thin">
        <color indexed="64"/>
      </left>
      <right style="dotted">
        <color indexed="64"/>
      </right>
      <top style="thin">
        <color theme="0" tint="-0.24994659260841701"/>
      </top>
      <bottom style="thin">
        <color indexed="64"/>
      </bottom>
      <diagonal/>
    </border>
    <border>
      <left/>
      <right style="thin">
        <color indexed="64"/>
      </right>
      <top style="thin">
        <color theme="0" tint="-0.24994659260841701"/>
      </top>
      <bottom style="thin">
        <color indexed="64"/>
      </bottom>
      <diagonal/>
    </border>
    <border>
      <left style="dotted">
        <color indexed="64"/>
      </left>
      <right style="dotted">
        <color indexed="64"/>
      </right>
      <top style="thin">
        <color theme="0" tint="-0.24994659260841701"/>
      </top>
      <bottom/>
      <diagonal/>
    </border>
    <border>
      <left style="dotted">
        <color indexed="64"/>
      </left>
      <right style="thin">
        <color indexed="64"/>
      </right>
      <top style="thin">
        <color theme="0" tint="-0.24994659260841701"/>
      </top>
      <bottom/>
      <diagonal/>
    </border>
    <border>
      <left/>
      <right/>
      <top style="thin">
        <color theme="0"/>
      </top>
      <bottom style="thin">
        <color theme="0"/>
      </bottom>
      <diagonal/>
    </border>
    <border>
      <left/>
      <right/>
      <top style="thin">
        <color theme="0"/>
      </top>
      <bottom style="thin">
        <color indexed="64"/>
      </bottom>
      <diagonal/>
    </border>
    <border>
      <left style="thin">
        <color indexed="64"/>
      </left>
      <right style="dotted">
        <color indexed="64"/>
      </right>
      <top style="thin">
        <color indexed="64"/>
      </top>
      <bottom style="thin">
        <color theme="8" tint="0.39994506668294322"/>
      </bottom>
      <diagonal/>
    </border>
    <border>
      <left style="dotted">
        <color indexed="64"/>
      </left>
      <right style="dotted">
        <color indexed="64"/>
      </right>
      <top style="thin">
        <color indexed="64"/>
      </top>
      <bottom style="thin">
        <color theme="8" tint="0.39994506668294322"/>
      </bottom>
      <diagonal/>
    </border>
    <border>
      <left style="dotted">
        <color indexed="64"/>
      </left>
      <right style="thin">
        <color indexed="64"/>
      </right>
      <top style="thin">
        <color indexed="64"/>
      </top>
      <bottom style="thin">
        <color theme="8" tint="0.39994506668294322"/>
      </bottom>
      <diagonal/>
    </border>
    <border>
      <left style="thin">
        <color indexed="64"/>
      </left>
      <right style="dotted">
        <color indexed="64"/>
      </right>
      <top style="thin">
        <color theme="8" tint="0.39994506668294322"/>
      </top>
      <bottom style="thin">
        <color theme="8" tint="0.39994506668294322"/>
      </bottom>
      <diagonal/>
    </border>
    <border>
      <left style="dotted">
        <color indexed="64"/>
      </left>
      <right style="dotted">
        <color indexed="64"/>
      </right>
      <top style="thin">
        <color theme="8" tint="0.39994506668294322"/>
      </top>
      <bottom style="thin">
        <color theme="8" tint="0.39994506668294322"/>
      </bottom>
      <diagonal/>
    </border>
    <border>
      <left style="dotted">
        <color indexed="64"/>
      </left>
      <right style="thin">
        <color indexed="64"/>
      </right>
      <top style="thin">
        <color theme="8" tint="0.39994506668294322"/>
      </top>
      <bottom style="thin">
        <color theme="8" tint="0.39994506668294322"/>
      </bottom>
      <diagonal/>
    </border>
    <border>
      <left style="thin">
        <color indexed="64"/>
      </left>
      <right style="thin">
        <color auto="1"/>
      </right>
      <top style="thin">
        <color indexed="64"/>
      </top>
      <bottom style="thin">
        <color rgb="FF70A3C2"/>
      </bottom>
      <diagonal/>
    </border>
    <border>
      <left style="thin">
        <color indexed="64"/>
      </left>
      <right style="thin">
        <color auto="1"/>
      </right>
      <top style="thin">
        <color rgb="FF70A3C2"/>
      </top>
      <bottom style="thin">
        <color rgb="FF70A3C2"/>
      </bottom>
      <diagonal/>
    </border>
    <border>
      <left style="thin">
        <color indexed="64"/>
      </left>
      <right style="thin">
        <color auto="1"/>
      </right>
      <top style="thin">
        <color rgb="FF70A3C2"/>
      </top>
      <bottom style="thin">
        <color indexed="64"/>
      </bottom>
      <diagonal/>
    </border>
    <border>
      <left style="thin">
        <color indexed="64"/>
      </left>
      <right style="dotted">
        <color indexed="64"/>
      </right>
      <top style="thin">
        <color theme="8" tint="0.39994506668294322"/>
      </top>
      <bottom/>
      <diagonal/>
    </border>
    <border>
      <left style="dotted">
        <color indexed="64"/>
      </left>
      <right style="dotted">
        <color indexed="64"/>
      </right>
      <top style="thin">
        <color theme="8" tint="0.39994506668294322"/>
      </top>
      <bottom/>
      <diagonal/>
    </border>
    <border>
      <left style="dotted">
        <color indexed="64"/>
      </left>
      <right style="thin">
        <color indexed="64"/>
      </right>
      <top style="thin">
        <color theme="8" tint="0.39994506668294322"/>
      </top>
      <bottom/>
      <diagonal/>
    </border>
    <border>
      <left style="thin">
        <color indexed="64"/>
      </left>
      <right style="dotted">
        <color indexed="64"/>
      </right>
      <top style="thin">
        <color indexed="64"/>
      </top>
      <bottom style="thin">
        <color rgb="FF70A3C2"/>
      </bottom>
      <diagonal/>
    </border>
    <border>
      <left style="dotted">
        <color indexed="64"/>
      </left>
      <right style="dotted">
        <color indexed="64"/>
      </right>
      <top style="thin">
        <color indexed="64"/>
      </top>
      <bottom style="thin">
        <color rgb="FF70A3C2"/>
      </bottom>
      <diagonal/>
    </border>
    <border>
      <left style="dotted">
        <color indexed="64"/>
      </left>
      <right style="thin">
        <color indexed="64"/>
      </right>
      <top style="thin">
        <color indexed="64"/>
      </top>
      <bottom style="thin">
        <color rgb="FF70A3C2"/>
      </bottom>
      <diagonal/>
    </border>
    <border>
      <left style="thin">
        <color indexed="64"/>
      </left>
      <right style="dotted">
        <color indexed="64"/>
      </right>
      <top style="thin">
        <color rgb="FF70A3C2"/>
      </top>
      <bottom style="thin">
        <color rgb="FF70A3C2"/>
      </bottom>
      <diagonal/>
    </border>
    <border>
      <left style="dotted">
        <color indexed="64"/>
      </left>
      <right style="dotted">
        <color indexed="64"/>
      </right>
      <top style="thin">
        <color rgb="FF70A3C2"/>
      </top>
      <bottom style="thin">
        <color rgb="FF70A3C2"/>
      </bottom>
      <diagonal/>
    </border>
    <border>
      <left style="dotted">
        <color indexed="64"/>
      </left>
      <right style="thin">
        <color indexed="64"/>
      </right>
      <top style="thin">
        <color rgb="FF70A3C2"/>
      </top>
      <bottom style="thin">
        <color rgb="FF70A3C2"/>
      </bottom>
      <diagonal/>
    </border>
    <border>
      <left style="thin">
        <color indexed="64"/>
      </left>
      <right style="dotted">
        <color indexed="64"/>
      </right>
      <top style="thin">
        <color rgb="FF70A3C2"/>
      </top>
      <bottom style="double">
        <color indexed="64"/>
      </bottom>
      <diagonal/>
    </border>
    <border>
      <left style="dotted">
        <color indexed="64"/>
      </left>
      <right style="dotted">
        <color indexed="64"/>
      </right>
      <top style="thin">
        <color rgb="FF70A3C2"/>
      </top>
      <bottom style="double">
        <color indexed="64"/>
      </bottom>
      <diagonal/>
    </border>
    <border>
      <left style="dotted">
        <color indexed="64"/>
      </left>
      <right style="thin">
        <color indexed="64"/>
      </right>
      <top style="thin">
        <color rgb="FF70A3C2"/>
      </top>
      <bottom style="double">
        <color indexed="64"/>
      </bottom>
      <diagonal/>
    </border>
    <border>
      <left style="thin">
        <color indexed="64"/>
      </left>
      <right style="medium">
        <color indexed="64"/>
      </right>
      <top style="thin">
        <color indexed="64"/>
      </top>
      <bottom style="thin">
        <color theme="4" tint="0.39994506668294322"/>
      </bottom>
      <diagonal/>
    </border>
    <border>
      <left style="medium">
        <color indexed="64"/>
      </left>
      <right style="medium">
        <color indexed="64"/>
      </right>
      <top style="thin">
        <color indexed="64"/>
      </top>
      <bottom style="thin">
        <color theme="4" tint="0.39994506668294322"/>
      </bottom>
      <diagonal/>
    </border>
    <border>
      <left style="medium">
        <color indexed="64"/>
      </left>
      <right style="thin">
        <color indexed="64"/>
      </right>
      <top style="thin">
        <color indexed="64"/>
      </top>
      <bottom style="thin">
        <color theme="4" tint="0.39994506668294322"/>
      </bottom>
      <diagonal/>
    </border>
    <border>
      <left style="thin">
        <color indexed="64"/>
      </left>
      <right style="medium">
        <color indexed="64"/>
      </right>
      <top style="thin">
        <color theme="4" tint="0.39994506668294322"/>
      </top>
      <bottom style="thin">
        <color theme="4" tint="0.39994506668294322"/>
      </bottom>
      <diagonal/>
    </border>
    <border>
      <left style="medium">
        <color indexed="64"/>
      </left>
      <right style="medium">
        <color indexed="64"/>
      </right>
      <top style="thin">
        <color theme="4" tint="0.39994506668294322"/>
      </top>
      <bottom style="thin">
        <color theme="4" tint="0.39994506668294322"/>
      </bottom>
      <diagonal/>
    </border>
    <border>
      <left style="medium">
        <color indexed="64"/>
      </left>
      <right style="thin">
        <color indexed="64"/>
      </right>
      <top style="thin">
        <color theme="4" tint="0.39994506668294322"/>
      </top>
      <bottom style="thin">
        <color theme="4" tint="0.39994506668294322"/>
      </bottom>
      <diagonal/>
    </border>
    <border>
      <left style="thin">
        <color indexed="64"/>
      </left>
      <right style="medium">
        <color indexed="64"/>
      </right>
      <top style="thin">
        <color theme="4" tint="0.39994506668294322"/>
      </top>
      <bottom style="thin">
        <color indexed="64"/>
      </bottom>
      <diagonal/>
    </border>
    <border>
      <left style="medium">
        <color indexed="64"/>
      </left>
      <right style="medium">
        <color indexed="64"/>
      </right>
      <top style="thin">
        <color theme="4" tint="0.39994506668294322"/>
      </top>
      <bottom style="thin">
        <color indexed="64"/>
      </bottom>
      <diagonal/>
    </border>
    <border>
      <left style="medium">
        <color indexed="64"/>
      </left>
      <right style="thin">
        <color indexed="64"/>
      </right>
      <top style="thin">
        <color theme="4" tint="0.39994506668294322"/>
      </top>
      <bottom style="thin">
        <color indexed="64"/>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right style="thin">
        <color indexed="64"/>
      </right>
      <top style="thin">
        <color theme="0"/>
      </top>
      <bottom style="thin">
        <color theme="0"/>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indexed="64"/>
      </left>
      <right style="thin">
        <color theme="0"/>
      </right>
      <top style="thin">
        <color theme="0"/>
      </top>
      <bottom style="thin">
        <color indexed="64"/>
      </bottom>
      <diagonal/>
    </border>
    <border>
      <left style="thin">
        <color theme="0"/>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thin">
        <color indexed="64"/>
      </left>
      <right/>
      <top style="thin">
        <color theme="0"/>
      </top>
      <bottom/>
      <diagonal/>
    </border>
    <border>
      <left/>
      <right style="thin">
        <color auto="1"/>
      </right>
      <top style="thin">
        <color theme="0"/>
      </top>
      <bottom/>
      <diagonal/>
    </border>
    <border>
      <left style="dotted">
        <color indexed="64"/>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dotted">
        <color indexed="64"/>
      </left>
      <right style="dotted">
        <color indexed="64"/>
      </right>
      <top/>
      <bottom/>
      <diagonal/>
    </border>
    <border>
      <left style="thin">
        <color indexed="64"/>
      </left>
      <right style="thin">
        <color indexed="64"/>
      </right>
      <top style="double">
        <color indexed="64"/>
      </top>
      <bottom/>
      <diagonal/>
    </border>
    <border>
      <left style="medium">
        <color indexed="64"/>
      </left>
      <right/>
      <top style="thin">
        <color theme="0"/>
      </top>
      <bottom style="thin">
        <color theme="0"/>
      </bottom>
      <diagonal/>
    </border>
    <border>
      <left style="medium">
        <color indexed="64"/>
      </left>
      <right/>
      <top style="thin">
        <color theme="0"/>
      </top>
      <bottom style="thin">
        <color indexed="64"/>
      </bottom>
      <diagonal/>
    </border>
    <border>
      <left/>
      <right style="medium">
        <color indexed="64"/>
      </right>
      <top style="thin">
        <color indexed="64"/>
      </top>
      <bottom style="thin">
        <color theme="4" tint="0.39994506668294322"/>
      </bottom>
      <diagonal/>
    </border>
    <border>
      <left/>
      <right style="medium">
        <color indexed="64"/>
      </right>
      <top style="thin">
        <color theme="4" tint="0.39994506668294322"/>
      </top>
      <bottom style="thin">
        <color theme="4" tint="0.39994506668294322"/>
      </bottom>
      <diagonal/>
    </border>
    <border>
      <left style="medium">
        <color indexed="64"/>
      </left>
      <right style="thin">
        <color indexed="64"/>
      </right>
      <top style="thin">
        <color indexed="64"/>
      </top>
      <bottom style="thin">
        <color theme="0"/>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theme="4" tint="0.39994506668294322"/>
      </top>
      <bottom style="thin">
        <color indexed="64"/>
      </bottom>
      <diagonal/>
    </border>
    <border>
      <left/>
      <right style="dotted">
        <color indexed="64"/>
      </right>
      <top style="double">
        <color indexed="64"/>
      </top>
      <bottom style="thin">
        <color theme="8" tint="-0.24994659260841701"/>
      </bottom>
      <diagonal/>
    </border>
    <border>
      <left/>
      <right style="dotted">
        <color indexed="64"/>
      </right>
      <top style="thin">
        <color theme="8" tint="-0.24994659260841701"/>
      </top>
      <bottom style="thin">
        <color theme="8" tint="-0.24994659260841701"/>
      </bottom>
      <diagonal/>
    </border>
    <border>
      <left style="medium">
        <color indexed="64"/>
      </left>
      <right/>
      <top style="thin">
        <color theme="8" tint="-0.24994659260841701"/>
      </top>
      <bottom style="medium">
        <color indexed="64"/>
      </bottom>
      <diagonal/>
    </border>
    <border>
      <left style="dotted">
        <color indexed="64"/>
      </left>
      <right style="dotted">
        <color indexed="64"/>
      </right>
      <top style="thin">
        <color theme="8" tint="-0.24994659260841701"/>
      </top>
      <bottom style="medium">
        <color indexed="64"/>
      </bottom>
      <diagonal/>
    </border>
    <border>
      <left style="dotted">
        <color indexed="64"/>
      </left>
      <right style="medium">
        <color indexed="64"/>
      </right>
      <top style="thin">
        <color theme="8" tint="-0.24994659260841701"/>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auto="1"/>
      </left>
      <right/>
      <top style="thin">
        <color indexed="64"/>
      </top>
      <bottom/>
      <diagonal/>
    </border>
    <border>
      <left style="medium">
        <color auto="1"/>
      </left>
      <right/>
      <top/>
      <bottom style="thin">
        <color auto="1"/>
      </bottom>
      <diagonal/>
    </border>
    <border>
      <left style="thin">
        <color theme="0"/>
      </left>
      <right style="medium">
        <color auto="1"/>
      </right>
      <top/>
      <bottom style="thin">
        <color indexed="64"/>
      </bottom>
      <diagonal/>
    </border>
    <border>
      <left style="medium">
        <color auto="1"/>
      </left>
      <right style="thin">
        <color auto="1"/>
      </right>
      <top style="thin">
        <color indexed="64"/>
      </top>
      <bottom style="thin">
        <color rgb="FF70A3C2"/>
      </bottom>
      <diagonal/>
    </border>
    <border>
      <left style="dotted">
        <color indexed="64"/>
      </left>
      <right style="medium">
        <color auto="1"/>
      </right>
      <top style="thin">
        <color indexed="64"/>
      </top>
      <bottom style="thin">
        <color theme="8" tint="0.39994506668294322"/>
      </bottom>
      <diagonal/>
    </border>
    <border>
      <left style="medium">
        <color auto="1"/>
      </left>
      <right style="thin">
        <color auto="1"/>
      </right>
      <top style="thin">
        <color rgb="FF70A3C2"/>
      </top>
      <bottom style="thin">
        <color rgb="FF70A3C2"/>
      </bottom>
      <diagonal/>
    </border>
    <border>
      <left style="dotted">
        <color indexed="64"/>
      </left>
      <right style="medium">
        <color auto="1"/>
      </right>
      <top style="thin">
        <color theme="8" tint="0.39994506668294322"/>
      </top>
      <bottom style="thin">
        <color theme="8" tint="0.39994506668294322"/>
      </bottom>
      <diagonal/>
    </border>
    <border>
      <left style="medium">
        <color auto="1"/>
      </left>
      <right style="thin">
        <color auto="1"/>
      </right>
      <top style="thin">
        <color rgb="FF70A3C2"/>
      </top>
      <bottom style="thin">
        <color indexed="64"/>
      </bottom>
      <diagonal/>
    </border>
    <border>
      <left style="medium">
        <color auto="1"/>
      </left>
      <right style="thin">
        <color indexed="64"/>
      </right>
      <top style="thin">
        <color indexed="64"/>
      </top>
      <bottom style="thin">
        <color indexed="64"/>
      </bottom>
      <diagonal/>
    </border>
    <border>
      <left style="dotted">
        <color indexed="64"/>
      </left>
      <right style="medium">
        <color auto="1"/>
      </right>
      <top style="thin">
        <color theme="8" tint="0.39994506668294322"/>
      </top>
      <bottom/>
      <diagonal/>
    </border>
    <border>
      <left style="thin">
        <color indexed="64"/>
      </left>
      <right style="dotted">
        <color indexed="64"/>
      </right>
      <top style="double">
        <color indexed="64"/>
      </top>
      <bottom style="medium">
        <color auto="1"/>
      </bottom>
      <diagonal/>
    </border>
    <border>
      <left style="dotted">
        <color indexed="64"/>
      </left>
      <right style="dotted">
        <color indexed="64"/>
      </right>
      <top style="double">
        <color indexed="64"/>
      </top>
      <bottom style="medium">
        <color auto="1"/>
      </bottom>
      <diagonal/>
    </border>
    <border>
      <left style="dotted">
        <color indexed="64"/>
      </left>
      <right style="thin">
        <color indexed="64"/>
      </right>
      <top style="double">
        <color indexed="64"/>
      </top>
      <bottom style="medium">
        <color auto="1"/>
      </bottom>
      <diagonal/>
    </border>
    <border>
      <left style="dotted">
        <color indexed="64"/>
      </left>
      <right style="medium">
        <color auto="1"/>
      </right>
      <top style="double">
        <color indexed="64"/>
      </top>
      <bottom style="medium">
        <color auto="1"/>
      </bottom>
      <diagonal/>
    </border>
    <border>
      <left style="thin">
        <color indexed="64"/>
      </left>
      <right style="medium">
        <color indexed="64"/>
      </right>
      <top style="thin">
        <color indexed="64"/>
      </top>
      <bottom style="thin">
        <color indexed="64"/>
      </bottom>
      <diagonal/>
    </border>
    <border>
      <left style="medium">
        <color indexed="64"/>
      </left>
      <right/>
      <top style="thin">
        <color theme="0"/>
      </top>
      <bottom style="medium">
        <color indexed="64"/>
      </bottom>
      <diagonal/>
    </border>
    <border>
      <left/>
      <right/>
      <top style="thin">
        <color theme="0"/>
      </top>
      <bottom style="medium">
        <color indexed="64"/>
      </bottom>
      <diagonal/>
    </border>
    <border>
      <left/>
      <right style="thin">
        <color auto="1"/>
      </right>
      <top style="thin">
        <color theme="0"/>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dotted">
        <color indexed="64"/>
      </left>
      <right style="thin">
        <color indexed="64"/>
      </right>
      <top style="thin">
        <color indexed="64"/>
      </top>
      <bottom style="hair">
        <color indexed="64"/>
      </bottom>
      <diagonal/>
    </border>
    <border>
      <left style="dotted">
        <color indexed="64"/>
      </left>
      <right style="thin">
        <color indexed="64"/>
      </right>
      <top/>
      <bottom style="dotted">
        <color indexed="64"/>
      </bottom>
      <diagonal/>
    </border>
    <border>
      <left style="dotted">
        <color indexed="64"/>
      </left>
      <right style="dotted">
        <color indexed="64"/>
      </right>
      <top style="thin">
        <color indexed="64"/>
      </top>
      <bottom style="hair">
        <color indexed="64"/>
      </bottom>
      <diagonal/>
    </border>
    <border>
      <left style="thin">
        <color indexed="64"/>
      </left>
      <right style="dotted">
        <color indexed="64"/>
      </right>
      <top style="thin">
        <color indexed="64"/>
      </top>
      <bottom style="thin">
        <color theme="0"/>
      </bottom>
      <diagonal/>
    </border>
    <border>
      <left style="thin">
        <color indexed="64"/>
      </left>
      <right style="dotted">
        <color indexed="64"/>
      </right>
      <top style="thin">
        <color theme="0"/>
      </top>
      <bottom style="thin">
        <color theme="0"/>
      </bottom>
      <diagonal/>
    </border>
    <border>
      <left style="thin">
        <color indexed="64"/>
      </left>
      <right style="dotted">
        <color indexed="64"/>
      </right>
      <top style="thin">
        <color theme="0"/>
      </top>
      <bottom style="thin">
        <color indexed="64"/>
      </bottom>
      <diagonal/>
    </border>
    <border>
      <left style="thin">
        <color indexed="64"/>
      </left>
      <right style="dotted">
        <color indexed="64"/>
      </right>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theme="4" tint="0.39994506668294322"/>
      </bottom>
      <diagonal/>
    </border>
    <border>
      <left style="medium">
        <color indexed="64"/>
      </left>
      <right style="medium">
        <color indexed="64"/>
      </right>
      <top/>
      <bottom style="thin">
        <color theme="4" tint="0.39994506668294322"/>
      </bottom>
      <diagonal/>
    </border>
    <border>
      <left style="thin">
        <color indexed="64"/>
      </left>
      <right style="medium">
        <color indexed="64"/>
      </right>
      <top style="thin">
        <color indexed="64"/>
      </top>
      <bottom style="thin">
        <color rgb="FF70A3C2"/>
      </bottom>
      <diagonal/>
    </border>
    <border>
      <left style="medium">
        <color indexed="64"/>
      </left>
      <right style="medium">
        <color indexed="64"/>
      </right>
      <top style="thin">
        <color indexed="64"/>
      </top>
      <bottom style="thin">
        <color rgb="FF70A3C2"/>
      </bottom>
      <diagonal/>
    </border>
    <border>
      <left/>
      <right style="medium">
        <color indexed="64"/>
      </right>
      <top style="medium">
        <color indexed="64"/>
      </top>
      <bottom style="thin">
        <color indexed="64"/>
      </bottom>
      <diagonal/>
    </border>
    <border>
      <left style="thin">
        <color indexed="64"/>
      </left>
      <right style="dotted">
        <color indexed="64"/>
      </right>
      <top/>
      <bottom style="dotted">
        <color indexed="64"/>
      </bottom>
      <diagonal/>
    </border>
    <border>
      <left style="thin">
        <color indexed="64"/>
      </left>
      <right style="dotted">
        <color indexed="64"/>
      </right>
      <top style="dotted">
        <color indexed="64"/>
      </top>
      <bottom/>
      <diagonal/>
    </border>
    <border>
      <left style="thin">
        <color indexed="64"/>
      </left>
      <right/>
      <top/>
      <bottom style="dotted">
        <color indexed="64"/>
      </bottom>
      <diagonal/>
    </border>
    <border>
      <left style="thin">
        <color indexed="64"/>
      </left>
      <right/>
      <top style="dotted">
        <color indexed="64"/>
      </top>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rgb="FF70A3C2"/>
      </left>
      <right/>
      <top style="thin">
        <color rgb="FF70A3C2"/>
      </top>
      <bottom style="medium">
        <color rgb="FF70A3C2"/>
      </bottom>
      <diagonal/>
    </border>
    <border>
      <left/>
      <right/>
      <top style="thin">
        <color rgb="FF70A3C2"/>
      </top>
      <bottom style="medium">
        <color rgb="FF70A3C2"/>
      </bottom>
      <diagonal/>
    </border>
    <border>
      <left/>
      <right style="thin">
        <color rgb="FF70A3C2"/>
      </right>
      <top style="thin">
        <color rgb="FF70A3C2"/>
      </top>
      <bottom style="medium">
        <color rgb="FF70A3C2"/>
      </bottom>
      <diagonal/>
    </border>
    <border>
      <left style="thin">
        <color rgb="FF70A3C2"/>
      </left>
      <right/>
      <top style="medium">
        <color rgb="FF70A3C2"/>
      </top>
      <bottom style="medium">
        <color rgb="FF70A3C2"/>
      </bottom>
      <diagonal/>
    </border>
    <border>
      <left/>
      <right/>
      <top style="medium">
        <color rgb="FF70A3C2"/>
      </top>
      <bottom style="medium">
        <color rgb="FF70A3C2"/>
      </bottom>
      <diagonal/>
    </border>
    <border>
      <left/>
      <right style="thin">
        <color rgb="FF70A3C2"/>
      </right>
      <top style="medium">
        <color rgb="FF70A3C2"/>
      </top>
      <bottom style="medium">
        <color rgb="FF70A3C2"/>
      </bottom>
      <diagonal/>
    </border>
    <border>
      <left/>
      <right style="thin">
        <color theme="0"/>
      </right>
      <top style="thin">
        <color indexed="64"/>
      </top>
      <bottom style="thin">
        <color theme="0"/>
      </bottom>
      <diagonal/>
    </border>
  </borders>
  <cellStyleXfs count="8">
    <xf numFmtId="166" fontId="0" fillId="0" borderId="0"/>
    <xf numFmtId="9" fontId="1" fillId="0" borderId="0" applyFont="0" applyFill="0" applyBorder="0" applyAlignment="0" applyProtection="0"/>
    <xf numFmtId="166" fontId="4" fillId="0" borderId="0" applyNumberFormat="0" applyFill="0" applyBorder="0" applyAlignment="0" applyProtection="0"/>
    <xf numFmtId="165" fontId="1" fillId="0" borderId="0" applyFont="0" applyFill="0" applyBorder="0" applyAlignment="0" applyProtection="0"/>
    <xf numFmtId="0" fontId="8" fillId="0" borderId="0"/>
    <xf numFmtId="0" fontId="1" fillId="0" borderId="0"/>
    <xf numFmtId="0" fontId="4" fillId="0" borderId="0" applyNumberFormat="0" applyFill="0" applyBorder="0" applyAlignment="0" applyProtection="0"/>
    <xf numFmtId="0" fontId="1" fillId="0" borderId="0"/>
  </cellStyleXfs>
  <cellXfs count="531">
    <xf numFmtId="166" fontId="0" fillId="0" borderId="0" xfId="0"/>
    <xf numFmtId="166" fontId="12" fillId="0" borderId="14" xfId="0" applyFont="1" applyBorder="1" applyAlignment="1">
      <alignment horizontal="left" vertical="center" wrapText="1"/>
    </xf>
    <xf numFmtId="166" fontId="5" fillId="8" borderId="11" xfId="0" applyFont="1" applyFill="1" applyBorder="1" applyAlignment="1">
      <alignment vertical="center"/>
    </xf>
    <xf numFmtId="166" fontId="11" fillId="2" borderId="0" xfId="0" applyFont="1" applyFill="1" applyAlignment="1">
      <alignment horizontal="center" vertical="center"/>
    </xf>
    <xf numFmtId="166" fontId="9" fillId="2" borderId="3" xfId="0" applyFont="1" applyFill="1" applyBorder="1" applyAlignment="1">
      <alignment horizontal="center" vertical="center"/>
    </xf>
    <xf numFmtId="166" fontId="3" fillId="2" borderId="0" xfId="0" applyFont="1" applyFill="1" applyAlignment="1">
      <alignment vertical="center"/>
    </xf>
    <xf numFmtId="166" fontId="10" fillId="3" borderId="1" xfId="0" applyFont="1" applyFill="1" applyBorder="1" applyAlignment="1">
      <alignment horizontal="center" vertical="center"/>
    </xf>
    <xf numFmtId="166" fontId="19" fillId="3" borderId="2" xfId="2" applyFont="1" applyFill="1" applyBorder="1" applyAlignment="1">
      <alignment horizontal="center" vertical="center"/>
    </xf>
    <xf numFmtId="166" fontId="18" fillId="3" borderId="6" xfId="2" applyFont="1" applyFill="1" applyBorder="1" applyAlignment="1">
      <alignment horizontal="center" vertical="center"/>
    </xf>
    <xf numFmtId="166" fontId="12" fillId="5" borderId="19" xfId="0" applyFont="1" applyFill="1" applyBorder="1" applyAlignment="1">
      <alignment horizontal="left" vertical="center" wrapText="1"/>
    </xf>
    <xf numFmtId="49" fontId="12" fillId="5" borderId="14" xfId="0" applyNumberFormat="1" applyFont="1" applyFill="1" applyBorder="1" applyAlignment="1">
      <alignment horizontal="left" vertical="center" wrapText="1"/>
    </xf>
    <xf numFmtId="166" fontId="22" fillId="2" borderId="3" xfId="0" applyFont="1" applyFill="1" applyBorder="1" applyAlignment="1">
      <alignment horizontal="right" vertical="center"/>
    </xf>
    <xf numFmtId="49" fontId="12" fillId="0" borderId="14" xfId="0" applyNumberFormat="1" applyFont="1" applyBorder="1" applyAlignment="1">
      <alignment horizontal="left" vertical="center" wrapText="1"/>
    </xf>
    <xf numFmtId="0" fontId="0" fillId="0" borderId="0" xfId="0" applyNumberFormat="1"/>
    <xf numFmtId="166" fontId="25" fillId="10" borderId="0" xfId="0" applyFont="1" applyFill="1" applyAlignment="1">
      <alignment vertical="center"/>
    </xf>
    <xf numFmtId="0" fontId="0" fillId="10" borderId="0" xfId="0" applyNumberFormat="1" applyFill="1"/>
    <xf numFmtId="0" fontId="21" fillId="11" borderId="24" xfId="0" applyNumberFormat="1" applyFont="1" applyFill="1" applyBorder="1" applyAlignment="1">
      <alignment horizontal="left" vertical="center"/>
    </xf>
    <xf numFmtId="0" fontId="1" fillId="0" borderId="0" xfId="5"/>
    <xf numFmtId="0" fontId="32" fillId="0" borderId="0" xfId="0" applyNumberFormat="1" applyFont="1"/>
    <xf numFmtId="0" fontId="33" fillId="0" borderId="0" xfId="0" applyNumberFormat="1" applyFont="1"/>
    <xf numFmtId="0" fontId="34" fillId="0" borderId="0" xfId="0" applyNumberFormat="1" applyFont="1"/>
    <xf numFmtId="169" fontId="0" fillId="0" borderId="20" xfId="0" applyNumberFormat="1" applyBorder="1" applyAlignment="1" applyProtection="1">
      <alignment horizontal="center" vertical="center"/>
      <protection locked="0"/>
    </xf>
    <xf numFmtId="0" fontId="7" fillId="11" borderId="46" xfId="0" applyNumberFormat="1" applyFont="1" applyFill="1" applyBorder="1" applyAlignment="1">
      <alignment horizontal="center" vertical="center" wrapText="1"/>
    </xf>
    <xf numFmtId="9" fontId="23" fillId="9" borderId="20" xfId="1" applyFont="1" applyFill="1" applyBorder="1" applyAlignment="1" applyProtection="1">
      <alignment horizontal="right" vertical="center"/>
    </xf>
    <xf numFmtId="0" fontId="21" fillId="14" borderId="83" xfId="0" applyNumberFormat="1" applyFont="1" applyFill="1" applyBorder="1" applyAlignment="1">
      <alignment horizontal="center" vertical="center" wrapText="1"/>
    </xf>
    <xf numFmtId="0" fontId="21" fillId="14" borderId="84" xfId="0" applyNumberFormat="1" applyFont="1" applyFill="1" applyBorder="1" applyAlignment="1">
      <alignment horizontal="center" vertical="center" wrapText="1"/>
    </xf>
    <xf numFmtId="0" fontId="21" fillId="14" borderId="85" xfId="0" applyNumberFormat="1" applyFont="1" applyFill="1" applyBorder="1" applyAlignment="1">
      <alignment horizontal="center" vertical="center" wrapText="1"/>
    </xf>
    <xf numFmtId="0" fontId="20" fillId="7" borderId="83" xfId="0" applyNumberFormat="1" applyFont="1" applyFill="1" applyBorder="1" applyAlignment="1">
      <alignment horizontal="center" vertical="center" wrapText="1"/>
    </xf>
    <xf numFmtId="0" fontId="20" fillId="7" borderId="84" xfId="0" applyNumberFormat="1" applyFont="1" applyFill="1" applyBorder="1" applyAlignment="1">
      <alignment horizontal="center" vertical="center" wrapText="1"/>
    </xf>
    <xf numFmtId="0" fontId="20" fillId="7" borderId="85" xfId="0" applyNumberFormat="1" applyFont="1" applyFill="1" applyBorder="1" applyAlignment="1">
      <alignment horizontal="center" vertical="center" wrapText="1"/>
    </xf>
    <xf numFmtId="9" fontId="23" fillId="9" borderId="86" xfId="1" applyFont="1" applyFill="1" applyBorder="1" applyAlignment="1" applyProtection="1">
      <alignment horizontal="right" vertical="center"/>
    </xf>
    <xf numFmtId="0" fontId="21" fillId="14" borderId="87" xfId="0" applyNumberFormat="1" applyFont="1" applyFill="1" applyBorder="1" applyAlignment="1">
      <alignment horizontal="center" vertical="center" wrapText="1"/>
    </xf>
    <xf numFmtId="0" fontId="21" fillId="14" borderId="88" xfId="0" applyNumberFormat="1" applyFont="1" applyFill="1" applyBorder="1" applyAlignment="1">
      <alignment horizontal="center" vertical="center" wrapText="1"/>
    </xf>
    <xf numFmtId="0" fontId="21" fillId="14" borderId="89" xfId="0" applyNumberFormat="1" applyFont="1" applyFill="1" applyBorder="1" applyAlignment="1">
      <alignment horizontal="center" vertical="center" wrapText="1"/>
    </xf>
    <xf numFmtId="9" fontId="23" fillId="9" borderId="34" xfId="1" applyFont="1" applyFill="1" applyBorder="1" applyAlignment="1" applyProtection="1">
      <alignment horizontal="right" vertical="center"/>
    </xf>
    <xf numFmtId="1" fontId="6" fillId="14" borderId="44" xfId="0" applyNumberFormat="1" applyFont="1" applyFill="1" applyBorder="1" applyAlignment="1">
      <alignment horizontal="center" vertical="center"/>
    </xf>
    <xf numFmtId="0" fontId="6" fillId="14" borderId="45" xfId="0" applyNumberFormat="1" applyFont="1" applyFill="1" applyBorder="1" applyAlignment="1">
      <alignment horizontal="center" vertical="center"/>
    </xf>
    <xf numFmtId="0" fontId="2" fillId="7" borderId="45" xfId="0" applyNumberFormat="1" applyFont="1" applyFill="1" applyBorder="1" applyAlignment="1">
      <alignment horizontal="center" vertical="center"/>
    </xf>
    <xf numFmtId="164" fontId="0" fillId="3" borderId="95" xfId="0" applyNumberFormat="1" applyFill="1" applyBorder="1"/>
    <xf numFmtId="164" fontId="0" fillId="3" borderId="96" xfId="0" applyNumberFormat="1" applyFill="1" applyBorder="1"/>
    <xf numFmtId="164" fontId="0" fillId="3" borderId="97" xfId="0" applyNumberFormat="1" applyFill="1" applyBorder="1"/>
    <xf numFmtId="164" fontId="0" fillId="3" borderId="98" xfId="0" applyNumberFormat="1" applyFill="1" applyBorder="1"/>
    <xf numFmtId="164" fontId="0" fillId="3" borderId="100" xfId="0" applyNumberFormat="1" applyFill="1" applyBorder="1"/>
    <xf numFmtId="10" fontId="23" fillId="3" borderId="102" xfId="1" applyNumberFormat="1" applyFont="1" applyFill="1" applyBorder="1" applyAlignment="1">
      <alignment horizontal="right"/>
    </xf>
    <xf numFmtId="10" fontId="23" fillId="3" borderId="103" xfId="1" applyNumberFormat="1" applyFont="1" applyFill="1" applyBorder="1" applyAlignment="1">
      <alignment horizontal="right"/>
    </xf>
    <xf numFmtId="10" fontId="23" fillId="3" borderId="104" xfId="1" applyNumberFormat="1" applyFont="1" applyFill="1" applyBorder="1" applyAlignment="1">
      <alignment horizontal="right"/>
    </xf>
    <xf numFmtId="1" fontId="6" fillId="14" borderId="105" xfId="0" applyNumberFormat="1" applyFont="1" applyFill="1" applyBorder="1" applyAlignment="1">
      <alignment horizontal="center" vertical="center"/>
    </xf>
    <xf numFmtId="0" fontId="7" fillId="11" borderId="106" xfId="0" applyNumberFormat="1" applyFont="1" applyFill="1" applyBorder="1" applyAlignment="1">
      <alignment horizontal="center" vertical="center"/>
    </xf>
    <xf numFmtId="0" fontId="7" fillId="11" borderId="43" xfId="0" applyNumberFormat="1" applyFont="1" applyFill="1" applyBorder="1" applyAlignment="1">
      <alignment horizontal="center" vertical="center"/>
    </xf>
    <xf numFmtId="0" fontId="7" fillId="11" borderId="42" xfId="0" applyNumberFormat="1" applyFont="1" applyFill="1" applyBorder="1" applyAlignment="1">
      <alignment horizontal="center" vertical="center"/>
    </xf>
    <xf numFmtId="0" fontId="0" fillId="0" borderId="0" xfId="0" applyNumberFormat="1" applyAlignment="1">
      <alignment vertical="center"/>
    </xf>
    <xf numFmtId="0" fontId="0" fillId="0" borderId="0" xfId="0" applyNumberFormat="1" applyAlignment="1">
      <alignment horizontal="center"/>
    </xf>
    <xf numFmtId="0" fontId="0" fillId="10" borderId="0" xfId="0" applyNumberFormat="1" applyFill="1" applyAlignment="1">
      <alignment horizontal="center"/>
    </xf>
    <xf numFmtId="0" fontId="0" fillId="0" borderId="0" xfId="0" applyNumberFormat="1" applyAlignment="1">
      <alignment horizontal="center" vertical="center"/>
    </xf>
    <xf numFmtId="0" fontId="0" fillId="10" borderId="0" xfId="0" applyNumberFormat="1" applyFill="1" applyAlignment="1">
      <alignment horizontal="center" vertical="center"/>
    </xf>
    <xf numFmtId="164" fontId="0" fillId="12" borderId="108" xfId="0" applyNumberFormat="1" applyFill="1" applyBorder="1" applyAlignment="1">
      <alignment vertical="center"/>
    </xf>
    <xf numFmtId="164" fontId="0" fillId="12" borderId="111" xfId="0" applyNumberFormat="1" applyFill="1" applyBorder="1" applyAlignment="1">
      <alignment vertical="center"/>
    </xf>
    <xf numFmtId="166" fontId="7" fillId="14" borderId="92" xfId="0" applyFont="1" applyFill="1" applyBorder="1" applyAlignment="1">
      <alignment horizontal="center" vertical="center" wrapText="1"/>
    </xf>
    <xf numFmtId="166" fontId="7" fillId="14" borderId="99" xfId="0" applyFont="1" applyFill="1" applyBorder="1" applyAlignment="1">
      <alignment horizontal="center" vertical="center" wrapText="1"/>
    </xf>
    <xf numFmtId="166" fontId="7" fillId="14" borderId="93" xfId="0" applyFont="1" applyFill="1" applyBorder="1" applyAlignment="1">
      <alignment horizontal="center" vertical="center" wrapText="1"/>
    </xf>
    <xf numFmtId="166" fontId="26" fillId="7" borderId="92" xfId="0" applyFont="1" applyFill="1" applyBorder="1" applyAlignment="1">
      <alignment horizontal="center" vertical="center" wrapText="1"/>
    </xf>
    <xf numFmtId="166" fontId="26" fillId="7" borderId="99" xfId="0" applyFont="1" applyFill="1" applyBorder="1" applyAlignment="1">
      <alignment horizontal="center" vertical="center" wrapText="1"/>
    </xf>
    <xf numFmtId="166" fontId="26" fillId="7" borderId="93" xfId="0" applyFont="1" applyFill="1" applyBorder="1" applyAlignment="1">
      <alignment horizontal="center" vertical="center" wrapText="1"/>
    </xf>
    <xf numFmtId="164" fontId="0" fillId="5" borderId="108" xfId="0" applyNumberFormat="1" applyFill="1" applyBorder="1" applyAlignment="1">
      <alignment vertical="center"/>
    </xf>
    <xf numFmtId="164" fontId="0" fillId="5" borderId="111" xfId="0" applyNumberFormat="1" applyFill="1" applyBorder="1" applyAlignment="1">
      <alignment vertical="center"/>
    </xf>
    <xf numFmtId="166" fontId="26" fillId="13" borderId="92" xfId="0" applyFont="1" applyFill="1" applyBorder="1" applyAlignment="1">
      <alignment horizontal="center" vertical="center" wrapText="1"/>
    </xf>
    <xf numFmtId="166" fontId="26" fillId="13" borderId="99" xfId="0" applyFont="1" applyFill="1" applyBorder="1" applyAlignment="1">
      <alignment horizontal="center" vertical="center" wrapText="1"/>
    </xf>
    <xf numFmtId="166" fontId="26" fillId="13" borderId="93" xfId="0" applyFont="1" applyFill="1" applyBorder="1" applyAlignment="1">
      <alignment horizontal="center" vertical="center" wrapText="1"/>
    </xf>
    <xf numFmtId="164" fontId="0" fillId="0" borderId="121" xfId="0" applyNumberFormat="1" applyBorder="1" applyAlignment="1" applyProtection="1">
      <alignment horizontal="right" vertical="center"/>
      <protection locked="0"/>
    </xf>
    <xf numFmtId="164" fontId="0" fillId="0" borderId="124" xfId="0" applyNumberFormat="1" applyBorder="1" applyAlignment="1" applyProtection="1">
      <alignment horizontal="right" vertical="center"/>
      <protection locked="0"/>
    </xf>
    <xf numFmtId="166" fontId="7" fillId="17" borderId="8" xfId="0" applyFont="1" applyFill="1" applyBorder="1" applyAlignment="1">
      <alignment vertical="center"/>
    </xf>
    <xf numFmtId="168" fontId="24" fillId="17" borderId="8" xfId="0" applyNumberFormat="1" applyFont="1" applyFill="1" applyBorder="1" applyAlignment="1">
      <alignment horizontal="center" vertical="center"/>
    </xf>
    <xf numFmtId="49" fontId="0" fillId="9" borderId="127" xfId="0" applyNumberFormat="1" applyFill="1" applyBorder="1" applyAlignment="1">
      <alignment horizontal="center" vertical="center"/>
    </xf>
    <xf numFmtId="49" fontId="0" fillId="9" borderId="128" xfId="0" applyNumberFormat="1" applyFill="1" applyBorder="1" applyAlignment="1">
      <alignment horizontal="center" vertical="center"/>
    </xf>
    <xf numFmtId="49" fontId="0" fillId="2" borderId="128" xfId="0" applyNumberFormat="1" applyFill="1" applyBorder="1" applyAlignment="1" applyProtection="1">
      <alignment horizontal="left" vertical="center" wrapText="1"/>
      <protection locked="0"/>
    </xf>
    <xf numFmtId="49" fontId="0" fillId="2" borderId="129" xfId="0" applyNumberFormat="1" applyFill="1" applyBorder="1" applyAlignment="1" applyProtection="1">
      <alignment horizontal="left" vertical="center" wrapText="1"/>
      <protection locked="0"/>
    </xf>
    <xf numFmtId="49" fontId="0" fillId="9" borderId="129" xfId="0" applyNumberFormat="1" applyFill="1" applyBorder="1" applyAlignment="1">
      <alignment horizontal="center" vertical="center"/>
    </xf>
    <xf numFmtId="164" fontId="0" fillId="0" borderId="133" xfId="0" applyNumberFormat="1" applyBorder="1" applyAlignment="1" applyProtection="1">
      <alignment horizontal="right" vertical="center"/>
      <protection locked="0"/>
    </xf>
    <xf numFmtId="164" fontId="0" fillId="0" borderId="136" xfId="0" applyNumberFormat="1" applyBorder="1" applyAlignment="1" applyProtection="1">
      <alignment horizontal="right" vertical="center"/>
      <protection locked="0"/>
    </xf>
    <xf numFmtId="166" fontId="0" fillId="0" borderId="0" xfId="0" applyAlignment="1">
      <alignment wrapText="1"/>
    </xf>
    <xf numFmtId="0" fontId="37" fillId="0" borderId="0" xfId="0" applyNumberFormat="1" applyFont="1"/>
    <xf numFmtId="166" fontId="7" fillId="11" borderId="103" xfId="0" applyFont="1" applyFill="1" applyBorder="1" applyAlignment="1">
      <alignment horizontal="center" vertical="center" wrapText="1"/>
    </xf>
    <xf numFmtId="166" fontId="7" fillId="11" borderId="104" xfId="0" applyFont="1" applyFill="1" applyBorder="1" applyAlignment="1">
      <alignment horizontal="center" vertical="center" wrapText="1"/>
    </xf>
    <xf numFmtId="0" fontId="7" fillId="11" borderId="158" xfId="0" applyNumberFormat="1" applyFont="1" applyFill="1" applyBorder="1" applyAlignment="1">
      <alignment horizontal="left" vertical="center" wrapText="1"/>
    </xf>
    <xf numFmtId="169" fontId="0" fillId="0" borderId="39" xfId="0" applyNumberFormat="1" applyBorder="1" applyAlignment="1" applyProtection="1">
      <alignment horizontal="center" vertical="center"/>
      <protection locked="0"/>
    </xf>
    <xf numFmtId="169" fontId="0" fillId="0" borderId="40" xfId="0" applyNumberFormat="1" applyBorder="1" applyAlignment="1" applyProtection="1">
      <alignment horizontal="center" vertical="center"/>
      <protection locked="0"/>
    </xf>
    <xf numFmtId="169" fontId="0" fillId="0" borderId="86" xfId="0" applyNumberFormat="1" applyBorder="1" applyAlignment="1" applyProtection="1">
      <alignment horizontal="center" vertical="center"/>
      <protection locked="0"/>
    </xf>
    <xf numFmtId="169" fontId="0" fillId="0" borderId="78" xfId="0" applyNumberFormat="1" applyBorder="1" applyAlignment="1" applyProtection="1">
      <alignment horizontal="center" vertical="center"/>
      <protection locked="0"/>
    </xf>
    <xf numFmtId="169" fontId="0" fillId="0" borderId="79" xfId="0" applyNumberFormat="1" applyBorder="1" applyAlignment="1" applyProtection="1">
      <alignment horizontal="center" vertical="center"/>
      <protection locked="0"/>
    </xf>
    <xf numFmtId="0" fontId="38" fillId="0" borderId="0" xfId="0" applyNumberFormat="1" applyFont="1"/>
    <xf numFmtId="164" fontId="0" fillId="0" borderId="40" xfId="0" applyNumberFormat="1" applyBorder="1" applyAlignment="1" applyProtection="1">
      <alignment horizontal="center"/>
      <protection locked="0"/>
    </xf>
    <xf numFmtId="164" fontId="0" fillId="0" borderId="160" xfId="0" applyNumberFormat="1" applyBorder="1" applyAlignment="1" applyProtection="1">
      <alignment horizontal="center"/>
      <protection locked="0"/>
    </xf>
    <xf numFmtId="164" fontId="0" fillId="0" borderId="86" xfId="0" applyNumberFormat="1" applyBorder="1" applyAlignment="1" applyProtection="1">
      <alignment horizontal="center"/>
      <protection locked="0"/>
    </xf>
    <xf numFmtId="164" fontId="0" fillId="0" borderId="161" xfId="0" applyNumberFormat="1" applyBorder="1" applyAlignment="1" applyProtection="1">
      <alignment horizontal="center"/>
      <protection locked="0"/>
    </xf>
    <xf numFmtId="164" fontId="0" fillId="0" borderId="170" xfId="0" applyNumberFormat="1" applyBorder="1" applyAlignment="1" applyProtection="1">
      <alignment horizontal="center"/>
      <protection locked="0"/>
    </xf>
    <xf numFmtId="164" fontId="0" fillId="0" borderId="171" xfId="0" applyNumberFormat="1" applyBorder="1" applyAlignment="1" applyProtection="1">
      <alignment horizontal="center"/>
      <protection locked="0"/>
    </xf>
    <xf numFmtId="0" fontId="7" fillId="11" borderId="45" xfId="0" applyNumberFormat="1" applyFont="1" applyFill="1" applyBorder="1" applyAlignment="1">
      <alignment horizontal="center" vertical="center" wrapText="1"/>
    </xf>
    <xf numFmtId="166" fontId="0" fillId="0" borderId="0" xfId="0" applyAlignment="1">
      <alignment vertical="center"/>
    </xf>
    <xf numFmtId="167" fontId="0" fillId="0" borderId="20" xfId="0" applyNumberFormat="1" applyBorder="1" applyAlignment="1" applyProtection="1">
      <alignment vertical="center" wrapText="1"/>
      <protection locked="0"/>
    </xf>
    <xf numFmtId="167" fontId="0" fillId="0" borderId="26" xfId="0" applyNumberFormat="1" applyBorder="1" applyAlignment="1" applyProtection="1">
      <alignment vertical="center" wrapText="1"/>
      <protection locked="0"/>
    </xf>
    <xf numFmtId="167" fontId="0" fillId="0" borderId="175" xfId="0" applyNumberFormat="1" applyBorder="1" applyAlignment="1" applyProtection="1">
      <alignment vertical="center" wrapText="1"/>
      <protection locked="0"/>
    </xf>
    <xf numFmtId="167" fontId="0" fillId="0" borderId="21" xfId="0" applyNumberFormat="1" applyBorder="1" applyAlignment="1" applyProtection="1">
      <alignment vertical="center" wrapText="1"/>
      <protection locked="0"/>
    </xf>
    <xf numFmtId="49" fontId="0" fillId="0" borderId="23" xfId="0" applyNumberFormat="1" applyBorder="1" applyAlignment="1" applyProtection="1">
      <alignment horizontal="left" vertical="center" wrapText="1"/>
      <protection locked="0"/>
    </xf>
    <xf numFmtId="49" fontId="0" fillId="0" borderId="29" xfId="0" applyNumberFormat="1" applyBorder="1" applyAlignment="1" applyProtection="1">
      <alignment vertical="center" wrapText="1"/>
      <protection locked="0"/>
    </xf>
    <xf numFmtId="49" fontId="0" fillId="0" borderId="23" xfId="0" applyNumberFormat="1" applyBorder="1" applyAlignment="1" applyProtection="1">
      <alignment vertical="center" wrapText="1"/>
      <protection locked="0"/>
    </xf>
    <xf numFmtId="49" fontId="0" fillId="0" borderId="27" xfId="0" applyNumberFormat="1" applyBorder="1" applyAlignment="1" applyProtection="1">
      <alignment vertical="center" wrapText="1"/>
      <protection locked="0"/>
    </xf>
    <xf numFmtId="166" fontId="0" fillId="10" borderId="0" xfId="0" applyFill="1"/>
    <xf numFmtId="9" fontId="0" fillId="3" borderId="42" xfId="1" applyFont="1" applyFill="1" applyBorder="1" applyAlignment="1" applyProtection="1">
      <alignment horizontal="center"/>
    </xf>
    <xf numFmtId="9" fontId="0" fillId="3" borderId="8" xfId="1" applyFont="1" applyFill="1" applyBorder="1" applyAlignment="1" applyProtection="1">
      <alignment horizontal="center"/>
    </xf>
    <xf numFmtId="0" fontId="7" fillId="14" borderId="44" xfId="0" applyNumberFormat="1" applyFont="1" applyFill="1" applyBorder="1" applyAlignment="1">
      <alignment horizontal="center" vertical="center"/>
    </xf>
    <xf numFmtId="0" fontId="26" fillId="13" borderId="45" xfId="0" applyNumberFormat="1" applyFont="1" applyFill="1" applyBorder="1" applyAlignment="1">
      <alignment horizontal="center" vertical="center"/>
    </xf>
    <xf numFmtId="0" fontId="7" fillId="14" borderId="45" xfId="0" applyNumberFormat="1" applyFont="1" applyFill="1" applyBorder="1" applyAlignment="1">
      <alignment horizontal="center" vertical="center"/>
    </xf>
    <xf numFmtId="164" fontId="0" fillId="0" borderId="110" xfId="0" applyNumberFormat="1" applyBorder="1" applyAlignment="1" applyProtection="1">
      <alignment vertical="center"/>
      <protection locked="0"/>
    </xf>
    <xf numFmtId="164" fontId="0" fillId="0" borderId="107" xfId="0" applyNumberFormat="1" applyBorder="1" applyAlignment="1" applyProtection="1">
      <alignment vertical="center"/>
      <protection locked="0"/>
    </xf>
    <xf numFmtId="164" fontId="0" fillId="0" borderId="20" xfId="0" applyNumberFormat="1" applyBorder="1" applyProtection="1">
      <protection locked="0"/>
    </xf>
    <xf numFmtId="164" fontId="0" fillId="0" borderId="28" xfId="0" applyNumberFormat="1" applyBorder="1" applyProtection="1">
      <protection locked="0"/>
    </xf>
    <xf numFmtId="0" fontId="0" fillId="0" borderId="8" xfId="0" applyNumberFormat="1" applyBorder="1" applyProtection="1">
      <protection locked="0"/>
    </xf>
    <xf numFmtId="164" fontId="0" fillId="0" borderId="22" xfId="0" applyNumberFormat="1" applyBorder="1" applyProtection="1">
      <protection locked="0"/>
    </xf>
    <xf numFmtId="164" fontId="0" fillId="6" borderId="132" xfId="0" applyNumberFormat="1" applyFill="1" applyBorder="1" applyAlignment="1">
      <alignment horizontal="right" vertical="center"/>
    </xf>
    <xf numFmtId="9" fontId="0" fillId="9" borderId="122" xfId="0" applyNumberFormat="1" applyFill="1" applyBorder="1" applyAlignment="1">
      <alignment horizontal="center" vertical="center"/>
    </xf>
    <xf numFmtId="164" fontId="0" fillId="9" borderId="123" xfId="0" applyNumberFormat="1" applyFill="1" applyBorder="1" applyAlignment="1">
      <alignment horizontal="right" vertical="center"/>
    </xf>
    <xf numFmtId="9" fontId="0" fillId="9" borderId="125" xfId="0" applyNumberFormat="1" applyFill="1" applyBorder="1" applyAlignment="1">
      <alignment horizontal="center" vertical="center"/>
    </xf>
    <xf numFmtId="164" fontId="0" fillId="9" borderId="126" xfId="0" applyNumberFormat="1" applyFill="1" applyBorder="1" applyAlignment="1">
      <alignment horizontal="right" vertical="center"/>
    </xf>
    <xf numFmtId="9" fontId="0" fillId="6" borderId="131" xfId="0" applyNumberFormat="1" applyFill="1" applyBorder="1" applyAlignment="1">
      <alignment horizontal="center"/>
    </xf>
    <xf numFmtId="9" fontId="0" fillId="9" borderId="134" xfId="0" applyNumberFormat="1" applyFill="1" applyBorder="1" applyAlignment="1">
      <alignment horizontal="center" vertical="center"/>
    </xf>
    <xf numFmtId="164" fontId="0" fillId="9" borderId="135" xfId="0" applyNumberFormat="1" applyFill="1" applyBorder="1" applyAlignment="1">
      <alignment horizontal="right" vertical="center"/>
    </xf>
    <xf numFmtId="9" fontId="0" fillId="9" borderId="137" xfId="0" applyNumberFormat="1" applyFill="1" applyBorder="1" applyAlignment="1">
      <alignment horizontal="center" vertical="center"/>
    </xf>
    <xf numFmtId="164" fontId="0" fillId="9" borderId="138" xfId="0" applyNumberFormat="1" applyFill="1" applyBorder="1" applyAlignment="1">
      <alignment horizontal="right" vertical="center"/>
    </xf>
    <xf numFmtId="9" fontId="0" fillId="6" borderId="140" xfId="0" applyNumberFormat="1" applyFill="1" applyBorder="1" applyAlignment="1">
      <alignment horizontal="center"/>
    </xf>
    <xf numFmtId="164" fontId="0" fillId="6" borderId="141" xfId="0" applyNumberFormat="1" applyFill="1" applyBorder="1" applyAlignment="1">
      <alignment horizontal="right" vertical="center"/>
    </xf>
    <xf numFmtId="164" fontId="0" fillId="6" borderId="139" xfId="0" applyNumberFormat="1" applyFill="1" applyBorder="1" applyAlignment="1">
      <alignment horizontal="right" vertical="center"/>
    </xf>
    <xf numFmtId="164" fontId="0" fillId="6" borderId="130" xfId="0" applyNumberFormat="1" applyFill="1" applyBorder="1" applyAlignment="1">
      <alignment horizontal="right" vertical="center"/>
    </xf>
    <xf numFmtId="0" fontId="7" fillId="10" borderId="0" xfId="0" quotePrefix="1" applyNumberFormat="1" applyFont="1" applyFill="1" applyAlignment="1">
      <alignment vertical="center"/>
    </xf>
    <xf numFmtId="166" fontId="7" fillId="11" borderId="26" xfId="0" applyFont="1" applyFill="1" applyBorder="1" applyAlignment="1">
      <alignment horizontal="left" vertical="center"/>
    </xf>
    <xf numFmtId="166" fontId="7" fillId="11" borderId="21" xfId="0" applyFont="1" applyFill="1" applyBorder="1" applyAlignment="1">
      <alignment horizontal="left" vertical="center"/>
    </xf>
    <xf numFmtId="164" fontId="23" fillId="9" borderId="41" xfId="0" applyNumberFormat="1" applyFont="1" applyFill="1" applyBorder="1" applyAlignment="1">
      <alignment vertical="center"/>
    </xf>
    <xf numFmtId="164" fontId="23" fillId="9" borderId="78" xfId="0" applyNumberFormat="1" applyFont="1" applyFill="1" applyBorder="1" applyAlignment="1">
      <alignment vertical="center"/>
    </xf>
    <xf numFmtId="164" fontId="23" fillId="9" borderId="79" xfId="0" applyNumberFormat="1" applyFont="1" applyFill="1" applyBorder="1" applyAlignment="1">
      <alignment vertical="center"/>
    </xf>
    <xf numFmtId="164" fontId="23" fillId="9" borderId="40" xfId="0" applyNumberFormat="1" applyFont="1" applyFill="1" applyBorder="1" applyAlignment="1">
      <alignment horizontal="right" vertical="center"/>
    </xf>
    <xf numFmtId="0" fontId="0" fillId="0" borderId="107" xfId="0" applyNumberFormat="1" applyBorder="1" applyAlignment="1" applyProtection="1">
      <alignment horizontal="center" vertical="center"/>
      <protection locked="0"/>
    </xf>
    <xf numFmtId="0" fontId="0" fillId="0" borderId="114" xfId="0" applyNumberFormat="1" applyBorder="1" applyAlignment="1" applyProtection="1">
      <alignment horizontal="center" vertical="center"/>
      <protection locked="0"/>
    </xf>
    <xf numFmtId="0" fontId="0" fillId="0" borderId="110" xfId="0" applyNumberFormat="1" applyBorder="1" applyAlignment="1" applyProtection="1">
      <alignment horizontal="center" vertical="center"/>
      <protection locked="0"/>
    </xf>
    <xf numFmtId="164" fontId="23" fillId="12" borderId="118" xfId="0" applyNumberFormat="1" applyFont="1" applyFill="1" applyBorder="1" applyAlignment="1">
      <alignment vertical="center"/>
    </xf>
    <xf numFmtId="164" fontId="23" fillId="12" borderId="73" xfId="0" applyNumberFormat="1" applyFont="1" applyFill="1" applyBorder="1"/>
    <xf numFmtId="9" fontId="0" fillId="12" borderId="115" xfId="1" applyFont="1" applyFill="1" applyBorder="1" applyAlignment="1" applyProtection="1">
      <alignment vertical="center"/>
    </xf>
    <xf numFmtId="164" fontId="0" fillId="12" borderId="117" xfId="0" applyNumberFormat="1" applyFill="1" applyBorder="1" applyAlignment="1">
      <alignment vertical="center"/>
    </xf>
    <xf numFmtId="9" fontId="0" fillId="5" borderId="115" xfId="1" applyFont="1" applyFill="1" applyBorder="1" applyAlignment="1" applyProtection="1">
      <alignment vertical="center"/>
    </xf>
    <xf numFmtId="164" fontId="0" fillId="5" borderId="117" xfId="0" applyNumberFormat="1" applyFill="1" applyBorder="1" applyAlignment="1">
      <alignment vertical="center"/>
    </xf>
    <xf numFmtId="164" fontId="23" fillId="5" borderId="118" xfId="0" applyNumberFormat="1" applyFont="1" applyFill="1" applyBorder="1" applyAlignment="1">
      <alignment vertical="center"/>
    </xf>
    <xf numFmtId="164" fontId="23" fillId="5" borderId="73" xfId="0" applyNumberFormat="1" applyFont="1" applyFill="1" applyBorder="1"/>
    <xf numFmtId="49" fontId="0" fillId="9" borderId="127" xfId="0" applyNumberFormat="1" applyFill="1" applyBorder="1" applyAlignment="1" applyProtection="1">
      <alignment horizontal="left" vertical="center" wrapText="1"/>
      <protection locked="0"/>
    </xf>
    <xf numFmtId="49" fontId="0" fillId="9" borderId="128" xfId="0" applyNumberFormat="1" applyFill="1" applyBorder="1" applyAlignment="1" applyProtection="1">
      <alignment horizontal="left" vertical="center" wrapText="1"/>
      <protection locked="0"/>
    </xf>
    <xf numFmtId="0" fontId="36" fillId="10" borderId="173" xfId="0" applyNumberFormat="1" applyFont="1" applyFill="1" applyBorder="1" applyAlignment="1">
      <alignment horizontal="center" vertical="center" wrapText="1"/>
    </xf>
    <xf numFmtId="0" fontId="36" fillId="10" borderId="174" xfId="0" applyNumberFormat="1" applyFont="1" applyFill="1" applyBorder="1" applyAlignment="1">
      <alignment horizontal="center" vertical="center" wrapText="1"/>
    </xf>
    <xf numFmtId="0" fontId="36" fillId="10" borderId="172" xfId="0" applyNumberFormat="1" applyFont="1" applyFill="1" applyBorder="1" applyAlignment="1">
      <alignment horizontal="center" vertical="center" wrapText="1"/>
    </xf>
    <xf numFmtId="49" fontId="0" fillId="0" borderId="20" xfId="0" applyNumberFormat="1" applyBorder="1" applyAlignment="1" applyProtection="1">
      <alignment vertical="center"/>
      <protection locked="0"/>
    </xf>
    <xf numFmtId="49" fontId="0" fillId="0" borderId="22" xfId="0" applyNumberFormat="1" applyBorder="1" applyAlignment="1" applyProtection="1">
      <alignment vertical="center"/>
      <protection locked="0"/>
    </xf>
    <xf numFmtId="49" fontId="0" fillId="0" borderId="28" xfId="0" applyNumberFormat="1" applyBorder="1" applyAlignment="1" applyProtection="1">
      <alignment vertical="center"/>
      <protection locked="0"/>
    </xf>
    <xf numFmtId="49" fontId="0" fillId="0" borderId="21" xfId="0" applyNumberFormat="1" applyBorder="1" applyAlignment="1" applyProtection="1">
      <alignment vertical="center"/>
      <protection locked="0"/>
    </xf>
    <xf numFmtId="49" fontId="0" fillId="0" borderId="20" xfId="0" applyNumberFormat="1" applyBorder="1" applyAlignment="1" applyProtection="1">
      <alignment horizontal="center" vertical="center"/>
      <protection locked="0"/>
    </xf>
    <xf numFmtId="49" fontId="0" fillId="0" borderId="28" xfId="0" applyNumberFormat="1" applyBorder="1" applyAlignment="1" applyProtection="1">
      <alignment horizontal="center" vertical="center"/>
      <protection locked="0"/>
    </xf>
    <xf numFmtId="49" fontId="0" fillId="0" borderId="175" xfId="0" applyNumberFormat="1" applyBorder="1" applyAlignment="1" applyProtection="1">
      <alignment horizontal="center" vertical="center"/>
      <protection locked="0"/>
    </xf>
    <xf numFmtId="49" fontId="41" fillId="2" borderId="20" xfId="0" applyNumberFormat="1" applyFont="1" applyFill="1" applyBorder="1" applyAlignment="1" applyProtection="1">
      <alignment horizontal="left" vertical="center" wrapText="1"/>
      <protection locked="0"/>
    </xf>
    <xf numFmtId="49" fontId="41" fillId="2" borderId="175" xfId="0" applyNumberFormat="1" applyFont="1" applyFill="1" applyBorder="1" applyAlignment="1" applyProtection="1">
      <alignment horizontal="left" vertical="center" wrapText="1"/>
      <protection locked="0"/>
    </xf>
    <xf numFmtId="167" fontId="0" fillId="0" borderId="39" xfId="0" applyNumberFormat="1" applyBorder="1" applyAlignment="1" applyProtection="1">
      <alignment horizontal="center" vertical="center"/>
      <protection locked="0"/>
    </xf>
    <xf numFmtId="167" fontId="0" fillId="0" borderId="20" xfId="0" applyNumberFormat="1" applyBorder="1" applyAlignment="1" applyProtection="1">
      <alignment horizontal="center" vertical="center"/>
      <protection locked="0"/>
    </xf>
    <xf numFmtId="167" fontId="0" fillId="0" borderId="78" xfId="0" applyNumberFormat="1" applyBorder="1" applyAlignment="1" applyProtection="1">
      <alignment horizontal="center" vertical="center"/>
      <protection locked="0"/>
    </xf>
    <xf numFmtId="49" fontId="0" fillId="0" borderId="39" xfId="0" applyNumberFormat="1" applyBorder="1" applyAlignment="1" applyProtection="1">
      <alignment horizontal="center" vertical="center"/>
      <protection locked="0"/>
    </xf>
    <xf numFmtId="49" fontId="0" fillId="0" borderId="78" xfId="0" applyNumberFormat="1" applyBorder="1" applyAlignment="1" applyProtection="1">
      <alignment horizontal="center" vertical="center"/>
      <protection locked="0"/>
    </xf>
    <xf numFmtId="49" fontId="0" fillId="0" borderId="160" xfId="0" applyNumberFormat="1" applyBorder="1" applyAlignment="1" applyProtection="1">
      <alignment horizontal="center" vertical="center"/>
      <protection locked="0"/>
    </xf>
    <xf numFmtId="49" fontId="0" fillId="0" borderId="161" xfId="0" applyNumberFormat="1" applyBorder="1" applyAlignment="1" applyProtection="1">
      <alignment horizontal="center" vertical="center"/>
      <protection locked="0"/>
    </xf>
    <xf numFmtId="49" fontId="0" fillId="0" borderId="162" xfId="0" applyNumberFormat="1" applyBorder="1" applyAlignment="1" applyProtection="1">
      <alignment horizontal="center" vertical="center"/>
      <protection locked="0"/>
    </xf>
    <xf numFmtId="166" fontId="35" fillId="11" borderId="177" xfId="0" applyFont="1" applyFill="1" applyBorder="1" applyAlignment="1">
      <alignment vertical="center"/>
    </xf>
    <xf numFmtId="166" fontId="35" fillId="11" borderId="178" xfId="0" applyFont="1" applyFill="1" applyBorder="1" applyAlignment="1">
      <alignment vertical="center"/>
    </xf>
    <xf numFmtId="166" fontId="36" fillId="10" borderId="67" xfId="0" applyFont="1" applyFill="1" applyBorder="1" applyAlignment="1">
      <alignment horizontal="right" vertical="center" indent="3"/>
    </xf>
    <xf numFmtId="166" fontId="36" fillId="10" borderId="70" xfId="0" applyFont="1" applyFill="1" applyBorder="1" applyAlignment="1">
      <alignment horizontal="right" vertical="center" indent="3"/>
    </xf>
    <xf numFmtId="0" fontId="25" fillId="2" borderId="0" xfId="0" applyNumberFormat="1" applyFont="1" applyFill="1" applyAlignment="1">
      <alignment vertical="center"/>
    </xf>
    <xf numFmtId="0" fontId="24" fillId="2" borderId="0" xfId="0" applyNumberFormat="1" applyFont="1" applyFill="1"/>
    <xf numFmtId="0" fontId="7" fillId="2" borderId="0" xfId="0" applyNumberFormat="1" applyFont="1" applyFill="1" applyAlignment="1">
      <alignment horizontal="center" vertical="center"/>
    </xf>
    <xf numFmtId="164" fontId="24" fillId="2" borderId="0" xfId="0" applyNumberFormat="1" applyFont="1" applyFill="1" applyAlignment="1" applyProtection="1">
      <alignment horizontal="center"/>
      <protection locked="0"/>
    </xf>
    <xf numFmtId="9" fontId="24" fillId="2" borderId="0" xfId="1" applyFont="1" applyFill="1" applyBorder="1" applyAlignment="1" applyProtection="1">
      <alignment horizontal="center"/>
    </xf>
    <xf numFmtId="0" fontId="7" fillId="14" borderId="46" xfId="0" applyNumberFormat="1" applyFont="1" applyFill="1" applyBorder="1" applyAlignment="1">
      <alignment horizontal="center" vertical="center"/>
    </xf>
    <xf numFmtId="0" fontId="7" fillId="16" borderId="17" xfId="0" applyNumberFormat="1" applyFont="1" applyFill="1" applyBorder="1" applyAlignment="1">
      <alignment vertical="center"/>
    </xf>
    <xf numFmtId="0" fontId="0" fillId="0" borderId="22" xfId="0" applyNumberFormat="1" applyBorder="1" applyAlignment="1" applyProtection="1">
      <alignment horizontal="center" vertical="center"/>
      <protection locked="0"/>
    </xf>
    <xf numFmtId="0" fontId="0" fillId="0" borderId="47" xfId="0" applyNumberFormat="1" applyBorder="1" applyAlignment="1" applyProtection="1">
      <alignment horizontal="center" vertical="center"/>
      <protection locked="0"/>
    </xf>
    <xf numFmtId="0" fontId="0" fillId="12" borderId="77" xfId="0" applyNumberFormat="1" applyFill="1" applyBorder="1" applyAlignment="1">
      <alignment horizontal="center" vertical="center"/>
    </xf>
    <xf numFmtId="0" fontId="0" fillId="0" borderId="20" xfId="0" applyNumberFormat="1" applyBorder="1" applyAlignment="1" applyProtection="1">
      <alignment horizontal="center" vertical="center"/>
      <protection locked="0"/>
    </xf>
    <xf numFmtId="0" fontId="0" fillId="0" borderId="21" xfId="0" applyNumberFormat="1" applyBorder="1" applyAlignment="1" applyProtection="1">
      <alignment horizontal="center" vertical="center"/>
      <protection locked="0"/>
    </xf>
    <xf numFmtId="0" fontId="0" fillId="12" borderId="74" xfId="0" applyNumberFormat="1" applyFill="1" applyBorder="1" applyAlignment="1">
      <alignment horizontal="center" vertical="center"/>
    </xf>
    <xf numFmtId="0" fontId="0" fillId="12" borderId="74" xfId="0" applyNumberFormat="1" applyFill="1" applyBorder="1" applyAlignment="1" applyProtection="1">
      <alignment horizontal="center" vertical="center"/>
      <protection locked="0"/>
    </xf>
    <xf numFmtId="0" fontId="0" fillId="12" borderId="75" xfId="0" applyNumberFormat="1" applyFill="1" applyBorder="1" applyAlignment="1">
      <alignment horizontal="center" vertical="center"/>
    </xf>
    <xf numFmtId="0" fontId="0" fillId="12" borderId="75" xfId="0" applyNumberFormat="1" applyFill="1" applyBorder="1" applyAlignment="1" applyProtection="1">
      <alignment horizontal="center" vertical="center"/>
      <protection locked="0"/>
    </xf>
    <xf numFmtId="0" fontId="0" fillId="0" borderId="28" xfId="0" applyNumberFormat="1" applyBorder="1" applyAlignment="1" applyProtection="1">
      <alignment horizontal="center" vertical="center"/>
      <protection locked="0"/>
    </xf>
    <xf numFmtId="0" fontId="0" fillId="0" borderId="26" xfId="0" applyNumberFormat="1" applyBorder="1" applyAlignment="1" applyProtection="1">
      <alignment horizontal="center" vertical="center"/>
      <protection locked="0"/>
    </xf>
    <xf numFmtId="0" fontId="0" fillId="12" borderId="76" xfId="0" applyNumberFormat="1" applyFill="1" applyBorder="1" applyAlignment="1">
      <alignment horizontal="center" vertical="center"/>
    </xf>
    <xf numFmtId="0" fontId="0" fillId="12" borderId="76" xfId="0" applyNumberFormat="1" applyFill="1" applyBorder="1" applyAlignment="1" applyProtection="1">
      <alignment horizontal="center" vertical="center"/>
      <protection locked="0"/>
    </xf>
    <xf numFmtId="0" fontId="26" fillId="12" borderId="73" xfId="0" applyNumberFormat="1" applyFont="1" applyFill="1" applyBorder="1" applyAlignment="1">
      <alignment horizontal="center" vertical="center"/>
    </xf>
    <xf numFmtId="0" fontId="23" fillId="12" borderId="176" xfId="0" applyNumberFormat="1" applyFont="1" applyFill="1" applyBorder="1" applyAlignment="1">
      <alignment horizontal="center" vertical="center"/>
    </xf>
    <xf numFmtId="9" fontId="28" fillId="7" borderId="8" xfId="1" applyFont="1" applyFill="1" applyBorder="1" applyAlignment="1" applyProtection="1">
      <alignment horizontal="center" vertical="center"/>
    </xf>
    <xf numFmtId="164" fontId="0" fillId="0" borderId="30" xfId="0" applyNumberFormat="1" applyBorder="1" applyAlignment="1" applyProtection="1">
      <alignment horizontal="right" vertical="center"/>
      <protection locked="0"/>
    </xf>
    <xf numFmtId="164" fontId="0" fillId="0" borderId="39" xfId="0" applyNumberFormat="1" applyBorder="1" applyAlignment="1" applyProtection="1">
      <alignment horizontal="right" vertical="center"/>
      <protection locked="0"/>
    </xf>
    <xf numFmtId="0" fontId="27" fillId="10" borderId="0" xfId="0" applyNumberFormat="1" applyFont="1" applyFill="1"/>
    <xf numFmtId="166" fontId="25" fillId="10" borderId="1" xfId="0" applyFont="1" applyFill="1" applyBorder="1" applyAlignment="1">
      <alignment vertical="center"/>
    </xf>
    <xf numFmtId="166" fontId="25" fillId="10" borderId="1" xfId="0" quotePrefix="1" applyFont="1" applyFill="1" applyBorder="1" applyAlignment="1">
      <alignment vertical="center"/>
    </xf>
    <xf numFmtId="166" fontId="25" fillId="10" borderId="190" xfId="0" quotePrefix="1" applyFont="1" applyFill="1" applyBorder="1" applyAlignment="1">
      <alignment vertical="center"/>
    </xf>
    <xf numFmtId="0" fontId="0" fillId="10" borderId="190" xfId="0" applyNumberFormat="1" applyFill="1" applyBorder="1"/>
    <xf numFmtId="0" fontId="0" fillId="10" borderId="191" xfId="0" applyNumberFormat="1" applyFill="1" applyBorder="1"/>
    <xf numFmtId="166" fontId="7" fillId="14" borderId="194" xfId="0" applyFont="1" applyFill="1" applyBorder="1" applyAlignment="1">
      <alignment horizontal="center" vertical="center" wrapText="1"/>
    </xf>
    <xf numFmtId="49" fontId="0" fillId="9" borderId="195" xfId="0" applyNumberFormat="1" applyFill="1" applyBorder="1" applyAlignment="1" applyProtection="1">
      <alignment horizontal="left" vertical="center" wrapText="1"/>
      <protection locked="0"/>
    </xf>
    <xf numFmtId="164" fontId="0" fillId="9" borderId="196" xfId="0" applyNumberFormat="1" applyFill="1" applyBorder="1" applyAlignment="1">
      <alignment horizontal="right" vertical="center"/>
    </xf>
    <xf numFmtId="49" fontId="0" fillId="9" borderId="197" xfId="0" applyNumberFormat="1" applyFill="1" applyBorder="1" applyAlignment="1" applyProtection="1">
      <alignment horizontal="left" vertical="center" wrapText="1"/>
      <protection locked="0"/>
    </xf>
    <xf numFmtId="164" fontId="0" fillId="9" borderId="198" xfId="0" applyNumberFormat="1" applyFill="1" applyBorder="1" applyAlignment="1">
      <alignment horizontal="right" vertical="center"/>
    </xf>
    <xf numFmtId="49" fontId="0" fillId="2" borderId="197" xfId="0" applyNumberFormat="1" applyFill="1" applyBorder="1" applyAlignment="1" applyProtection="1">
      <alignment horizontal="left" vertical="center" wrapText="1"/>
      <protection locked="0"/>
    </xf>
    <xf numFmtId="49" fontId="0" fillId="2" borderId="199" xfId="0" applyNumberFormat="1" applyFill="1" applyBorder="1" applyAlignment="1" applyProtection="1">
      <alignment horizontal="left" vertical="center" wrapText="1"/>
      <protection locked="0"/>
    </xf>
    <xf numFmtId="166" fontId="7" fillId="17" borderId="200" xfId="0" applyFont="1" applyFill="1" applyBorder="1" applyAlignment="1">
      <alignment vertical="center"/>
    </xf>
    <xf numFmtId="164" fontId="0" fillId="6" borderId="201" xfId="0" applyNumberFormat="1" applyFill="1" applyBorder="1" applyAlignment="1">
      <alignment horizontal="right" vertical="center"/>
    </xf>
    <xf numFmtId="0" fontId="7" fillId="11" borderId="218" xfId="0" applyNumberFormat="1" applyFont="1" applyFill="1" applyBorder="1" applyAlignment="1">
      <alignment vertical="center"/>
    </xf>
    <xf numFmtId="0" fontId="7" fillId="11" borderId="219" xfId="0" applyNumberFormat="1" applyFont="1" applyFill="1" applyBorder="1" applyAlignment="1">
      <alignment vertical="center"/>
    </xf>
    <xf numFmtId="0" fontId="7" fillId="11" borderId="220" xfId="0" applyNumberFormat="1" applyFont="1" applyFill="1" applyBorder="1" applyAlignment="1">
      <alignment vertical="center"/>
    </xf>
    <xf numFmtId="0" fontId="43" fillId="0" borderId="0" xfId="0" applyNumberFormat="1" applyFont="1"/>
    <xf numFmtId="0" fontId="44" fillId="15" borderId="0" xfId="0" applyNumberFormat="1" applyFont="1" applyFill="1"/>
    <xf numFmtId="0" fontId="7" fillId="11" borderId="221" xfId="0" applyNumberFormat="1" applyFont="1" applyFill="1" applyBorder="1" applyAlignment="1">
      <alignment vertical="center"/>
    </xf>
    <xf numFmtId="0" fontId="34" fillId="0" borderId="0" xfId="0" applyNumberFormat="1" applyFont="1" applyAlignment="1">
      <alignment vertical="center"/>
    </xf>
    <xf numFmtId="166" fontId="46" fillId="0" borderId="0" xfId="0" applyFont="1" applyAlignment="1">
      <alignment horizontal="right"/>
    </xf>
    <xf numFmtId="49" fontId="0" fillId="0" borderId="21" xfId="0" applyNumberFormat="1" applyBorder="1" applyAlignment="1" applyProtection="1">
      <alignment horizontal="center" vertical="center"/>
      <protection locked="0"/>
    </xf>
    <xf numFmtId="49" fontId="0" fillId="0" borderId="23" xfId="0" applyNumberFormat="1" applyBorder="1" applyAlignment="1" applyProtection="1">
      <alignment horizontal="center" vertical="center"/>
      <protection locked="0"/>
    </xf>
    <xf numFmtId="49" fontId="0" fillId="0" borderId="36" xfId="0" applyNumberFormat="1" applyBorder="1" applyAlignment="1" applyProtection="1">
      <alignment horizontal="center" vertical="center"/>
      <protection locked="0"/>
    </xf>
    <xf numFmtId="49" fontId="0" fillId="0" borderId="167" xfId="0" applyNumberFormat="1" applyBorder="1" applyAlignment="1" applyProtection="1">
      <alignment horizontal="center" vertical="center"/>
      <protection locked="0"/>
    </xf>
    <xf numFmtId="0" fontId="25" fillId="10" borderId="15" xfId="0" applyNumberFormat="1" applyFont="1" applyFill="1" applyBorder="1"/>
    <xf numFmtId="0" fontId="25" fillId="10" borderId="12" xfId="0" applyNumberFormat="1" applyFont="1" applyFill="1" applyBorder="1"/>
    <xf numFmtId="0" fontId="25" fillId="10" borderId="16" xfId="0" applyNumberFormat="1" applyFont="1" applyFill="1" applyBorder="1"/>
    <xf numFmtId="0" fontId="6" fillId="14" borderId="46" xfId="0" applyNumberFormat="1" applyFont="1" applyFill="1" applyBorder="1" applyAlignment="1">
      <alignment horizontal="center" vertical="center"/>
    </xf>
    <xf numFmtId="164" fontId="0" fillId="0" borderId="86" xfId="0" applyNumberFormat="1" applyBorder="1" applyProtection="1">
      <protection locked="0"/>
    </xf>
    <xf numFmtId="164" fontId="0" fillId="0" borderId="170" xfId="0" applyNumberFormat="1" applyBorder="1" applyProtection="1">
      <protection locked="0"/>
    </xf>
    <xf numFmtId="164" fontId="0" fillId="0" borderId="216" xfId="0" applyNumberFormat="1" applyBorder="1" applyProtection="1">
      <protection locked="0"/>
    </xf>
    <xf numFmtId="0" fontId="0" fillId="0" borderId="228" xfId="0" applyNumberFormat="1" applyBorder="1" applyAlignment="1" applyProtection="1">
      <alignment horizontal="left" vertical="center"/>
      <protection locked="0"/>
    </xf>
    <xf numFmtId="0" fontId="0" fillId="0" borderId="22" xfId="0" applyNumberFormat="1" applyBorder="1" applyAlignment="1" applyProtection="1">
      <alignment horizontal="left" vertical="center"/>
      <protection locked="0"/>
    </xf>
    <xf numFmtId="0" fontId="0" fillId="0" borderId="34" xfId="0" applyNumberFormat="1" applyBorder="1" applyAlignment="1" applyProtection="1">
      <alignment horizontal="left" vertical="center"/>
      <protection locked="0"/>
    </xf>
    <xf numFmtId="0" fontId="0" fillId="0" borderId="20" xfId="0" applyNumberFormat="1" applyBorder="1" applyAlignment="1" applyProtection="1">
      <alignment horizontal="left" vertical="center"/>
      <protection locked="0"/>
    </xf>
    <xf numFmtId="0" fontId="0" fillId="0" borderId="229" xfId="0" applyNumberFormat="1" applyBorder="1" applyAlignment="1" applyProtection="1">
      <alignment horizontal="left" vertical="center"/>
      <protection locked="0"/>
    </xf>
    <xf numFmtId="0" fontId="0" fillId="0" borderId="28" xfId="0" applyNumberFormat="1" applyBorder="1" applyAlignment="1" applyProtection="1">
      <alignment horizontal="left" vertical="center"/>
      <protection locked="0"/>
    </xf>
    <xf numFmtId="166" fontId="39" fillId="10" borderId="67" xfId="0" applyFont="1" applyFill="1" applyBorder="1" applyAlignment="1">
      <alignment horizontal="right" vertical="center" indent="3"/>
    </xf>
    <xf numFmtId="166" fontId="39" fillId="10" borderId="70" xfId="0" applyFont="1" applyFill="1" applyBorder="1" applyAlignment="1">
      <alignment horizontal="right" vertical="center" indent="3"/>
    </xf>
    <xf numFmtId="166" fontId="39" fillId="10" borderId="64" xfId="0" applyFont="1" applyFill="1" applyBorder="1" applyAlignment="1">
      <alignment horizontal="right" vertical="center" indent="1"/>
    </xf>
    <xf numFmtId="166" fontId="39" fillId="10" borderId="70" xfId="0" applyFont="1" applyFill="1" applyBorder="1" applyAlignment="1">
      <alignment horizontal="right" vertical="center" indent="1"/>
    </xf>
    <xf numFmtId="170" fontId="0" fillId="0" borderId="39" xfId="0" applyNumberFormat="1" applyBorder="1" applyAlignment="1" applyProtection="1">
      <alignment horizontal="center" vertical="center"/>
      <protection locked="0"/>
    </xf>
    <xf numFmtId="170" fontId="0" fillId="0" borderId="20" xfId="0" applyNumberFormat="1" applyBorder="1" applyAlignment="1" applyProtection="1">
      <alignment horizontal="center" vertical="center"/>
      <protection locked="0"/>
    </xf>
    <xf numFmtId="170" fontId="0" fillId="0" borderId="78" xfId="0" applyNumberFormat="1" applyBorder="1" applyAlignment="1" applyProtection="1">
      <alignment horizontal="center" vertical="center"/>
      <protection locked="0"/>
    </xf>
    <xf numFmtId="9" fontId="23" fillId="12" borderId="232" xfId="1" applyFont="1" applyFill="1" applyBorder="1" applyProtection="1"/>
    <xf numFmtId="164" fontId="23" fillId="12" borderId="233" xfId="0" applyNumberFormat="1" applyFont="1" applyFill="1" applyBorder="1"/>
    <xf numFmtId="9" fontId="23" fillId="5" borderId="232" xfId="1" applyFont="1" applyFill="1" applyBorder="1" applyProtection="1"/>
    <xf numFmtId="164" fontId="23" fillId="5" borderId="233" xfId="0" applyNumberFormat="1" applyFont="1" applyFill="1" applyBorder="1"/>
    <xf numFmtId="166" fontId="0" fillId="0" borderId="107" xfId="0" applyBorder="1" applyAlignment="1" applyProtection="1">
      <alignment horizontal="left" vertical="center" wrapText="1"/>
      <protection locked="0"/>
    </xf>
    <xf numFmtId="0" fontId="0" fillId="0" borderId="107" xfId="0" applyNumberFormat="1" applyBorder="1" applyAlignment="1" applyProtection="1">
      <alignment horizontal="left" vertical="center" wrapText="1"/>
      <protection locked="0"/>
    </xf>
    <xf numFmtId="166" fontId="0" fillId="0" borderId="110" xfId="0" applyBorder="1" applyAlignment="1" applyProtection="1">
      <alignment horizontal="left" vertical="center" wrapText="1"/>
      <protection locked="0"/>
    </xf>
    <xf numFmtId="0" fontId="0" fillId="0" borderId="110" xfId="0" applyNumberFormat="1" applyBorder="1" applyAlignment="1" applyProtection="1">
      <alignment horizontal="left" vertical="center" wrapText="1"/>
      <protection locked="0"/>
    </xf>
    <xf numFmtId="164" fontId="36" fillId="14" borderId="202" xfId="0" applyNumberFormat="1" applyFont="1" applyFill="1" applyBorder="1" applyAlignment="1">
      <alignment horizontal="right" vertical="center"/>
    </xf>
    <xf numFmtId="9" fontId="36" fillId="14" borderId="203" xfId="1" applyFont="1" applyFill="1" applyBorder="1" applyAlignment="1" applyProtection="1">
      <alignment horizontal="center" vertical="center"/>
    </xf>
    <xf numFmtId="164" fontId="36" fillId="14" borderId="204" xfId="0" applyNumberFormat="1" applyFont="1" applyFill="1" applyBorder="1" applyAlignment="1">
      <alignment horizontal="right" vertical="center"/>
    </xf>
    <xf numFmtId="164" fontId="48" fillId="13" borderId="202" xfId="0" applyNumberFormat="1" applyFont="1" applyFill="1" applyBorder="1" applyAlignment="1">
      <alignment horizontal="right" vertical="center"/>
    </xf>
    <xf numFmtId="9" fontId="48" fillId="13" borderId="203" xfId="1" applyFont="1" applyFill="1" applyBorder="1" applyAlignment="1" applyProtection="1">
      <alignment horizontal="center" vertical="center"/>
    </xf>
    <xf numFmtId="164" fontId="48" fillId="13" borderId="204" xfId="0" applyNumberFormat="1" applyFont="1" applyFill="1" applyBorder="1" applyAlignment="1">
      <alignment horizontal="right" vertical="center"/>
    </xf>
    <xf numFmtId="164" fontId="36" fillId="14" borderId="205" xfId="0" applyNumberFormat="1" applyFont="1" applyFill="1" applyBorder="1" applyAlignment="1">
      <alignment horizontal="right" vertical="center"/>
    </xf>
    <xf numFmtId="166" fontId="49" fillId="0" borderId="0" xfId="0" applyFont="1" applyAlignment="1">
      <alignment vertical="center"/>
    </xf>
    <xf numFmtId="0" fontId="50" fillId="11" borderId="0" xfId="0" applyNumberFormat="1" applyFont="1" applyFill="1" applyAlignment="1">
      <alignment vertical="center" wrapText="1"/>
    </xf>
    <xf numFmtId="0" fontId="50" fillId="11" borderId="0" xfId="0" applyNumberFormat="1" applyFont="1" applyFill="1" applyAlignment="1">
      <alignment horizontal="center" vertical="center" wrapText="1"/>
    </xf>
    <xf numFmtId="0" fontId="51" fillId="0" borderId="234" xfId="0" applyNumberFormat="1" applyFont="1" applyBorder="1" applyAlignment="1">
      <alignment vertical="center"/>
    </xf>
    <xf numFmtId="0" fontId="52" fillId="0" borderId="235" xfId="0" applyNumberFormat="1" applyFont="1" applyBorder="1" applyAlignment="1">
      <alignment vertical="center" wrapText="1"/>
    </xf>
    <xf numFmtId="0" fontId="53" fillId="0" borderId="236" xfId="0" applyNumberFormat="1" applyFont="1" applyBorder="1" applyAlignment="1">
      <alignment horizontal="center" vertical="center" wrapText="1"/>
    </xf>
    <xf numFmtId="0" fontId="51" fillId="0" borderId="237" xfId="0" applyNumberFormat="1" applyFont="1" applyBorder="1" applyAlignment="1">
      <alignment vertical="center"/>
    </xf>
    <xf numFmtId="0" fontId="52" fillId="0" borderId="238" xfId="0" applyNumberFormat="1" applyFont="1" applyBorder="1" applyAlignment="1">
      <alignment vertical="center" wrapText="1"/>
    </xf>
    <xf numFmtId="9" fontId="53" fillId="0" borderId="239" xfId="0" applyNumberFormat="1" applyFont="1" applyBorder="1" applyAlignment="1">
      <alignment horizontal="center" vertical="center" wrapText="1"/>
    </xf>
    <xf numFmtId="0" fontId="53" fillId="0" borderId="239" xfId="0" applyNumberFormat="1" applyFont="1" applyBorder="1" applyAlignment="1">
      <alignment horizontal="center" vertical="center" wrapText="1"/>
    </xf>
    <xf numFmtId="0" fontId="54" fillId="0" borderId="0" xfId="5" applyFont="1"/>
    <xf numFmtId="0" fontId="25" fillId="10" borderId="0" xfId="5" applyFont="1" applyFill="1"/>
    <xf numFmtId="0" fontId="25" fillId="10" borderId="0" xfId="5" applyFont="1" applyFill="1" applyAlignment="1">
      <alignment wrapText="1"/>
    </xf>
    <xf numFmtId="1" fontId="25" fillId="10" borderId="0" xfId="5" applyNumberFormat="1" applyFont="1" applyFill="1" applyAlignment="1">
      <alignment horizontal="left" wrapText="1"/>
    </xf>
    <xf numFmtId="0" fontId="7" fillId="10" borderId="0" xfId="5" quotePrefix="1" applyFont="1" applyFill="1" applyAlignment="1">
      <alignment horizontal="left" vertical="center"/>
    </xf>
    <xf numFmtId="0" fontId="25" fillId="10" borderId="0" xfId="5" applyFont="1" applyFill="1" applyAlignment="1">
      <alignment horizontal="left"/>
    </xf>
    <xf numFmtId="0" fontId="25" fillId="10" borderId="0" xfId="5" applyFont="1" applyFill="1" applyAlignment="1">
      <alignment horizontal="left" wrapText="1"/>
    </xf>
    <xf numFmtId="0" fontId="7" fillId="11" borderId="21" xfId="5" applyFont="1" applyFill="1" applyBorder="1" applyAlignment="1">
      <alignment horizontal="center" vertical="center"/>
    </xf>
    <xf numFmtId="0" fontId="7" fillId="11" borderId="21" xfId="5" applyFont="1" applyFill="1" applyBorder="1" applyAlignment="1">
      <alignment horizontal="center" vertical="center" wrapText="1"/>
    </xf>
    <xf numFmtId="1" fontId="7" fillId="11" borderId="21" xfId="5" applyNumberFormat="1" applyFont="1" applyFill="1" applyBorder="1" applyAlignment="1">
      <alignment horizontal="center" vertical="center"/>
    </xf>
    <xf numFmtId="0" fontId="23" fillId="9" borderId="20" xfId="5" applyFont="1" applyFill="1" applyBorder="1"/>
    <xf numFmtId="9" fontId="0" fillId="9" borderId="20" xfId="1" applyFont="1" applyFill="1" applyBorder="1" applyAlignment="1" applyProtection="1">
      <alignment horizontal="center"/>
    </xf>
    <xf numFmtId="9" fontId="30" fillId="9" borderId="20" xfId="1" applyFont="1" applyFill="1" applyBorder="1" applyAlignment="1" applyProtection="1">
      <alignment horizontal="center"/>
    </xf>
    <xf numFmtId="9" fontId="0" fillId="9" borderId="20" xfId="1" applyFont="1" applyFill="1" applyBorder="1" applyAlignment="1" applyProtection="1">
      <alignment wrapText="1"/>
    </xf>
    <xf numFmtId="1" fontId="55" fillId="9" borderId="20" xfId="1" applyNumberFormat="1" applyFont="1" applyFill="1" applyBorder="1" applyAlignment="1" applyProtection="1">
      <alignment horizontal="left" wrapText="1"/>
    </xf>
    <xf numFmtId="9" fontId="56" fillId="9" borderId="20" xfId="1" applyFont="1" applyFill="1" applyBorder="1" applyAlignment="1" applyProtection="1">
      <alignment horizontal="center"/>
    </xf>
    <xf numFmtId="9" fontId="0" fillId="15" borderId="20" xfId="1" applyFont="1" applyFill="1" applyBorder="1" applyAlignment="1" applyProtection="1">
      <alignment horizontal="center"/>
    </xf>
    <xf numFmtId="0" fontId="23" fillId="9" borderId="20" xfId="5" quotePrefix="1" applyFont="1" applyFill="1" applyBorder="1"/>
    <xf numFmtId="0" fontId="23" fillId="9" borderId="20" xfId="5" applyFont="1" applyFill="1" applyBorder="1" applyAlignment="1">
      <alignment vertical="center"/>
    </xf>
    <xf numFmtId="9" fontId="0" fillId="9" borderId="20" xfId="1" applyFont="1" applyFill="1" applyBorder="1" applyAlignment="1" applyProtection="1">
      <alignment vertical="top"/>
    </xf>
    <xf numFmtId="9" fontId="0" fillId="9" borderId="20" xfId="1" applyFont="1" applyFill="1" applyBorder="1" applyAlignment="1" applyProtection="1">
      <alignment horizontal="center" vertical="center"/>
    </xf>
    <xf numFmtId="9" fontId="56" fillId="9" borderId="21" xfId="1" applyFont="1" applyFill="1" applyBorder="1" applyAlignment="1" applyProtection="1">
      <alignment horizontal="center" vertical="center"/>
    </xf>
    <xf numFmtId="9" fontId="0" fillId="9" borderId="21" xfId="1" applyFont="1" applyFill="1" applyBorder="1" applyAlignment="1" applyProtection="1">
      <alignment wrapText="1"/>
    </xf>
    <xf numFmtId="9" fontId="56" fillId="9" borderId="20" xfId="1" applyFont="1" applyFill="1" applyBorder="1" applyAlignment="1" applyProtection="1">
      <alignment horizontal="center" vertical="center"/>
    </xf>
    <xf numFmtId="9" fontId="0" fillId="9" borderId="20" xfId="1" applyFont="1" applyFill="1" applyBorder="1" applyAlignment="1" applyProtection="1">
      <alignment vertical="center" wrapText="1"/>
    </xf>
    <xf numFmtId="1" fontId="55" fillId="9" borderId="20" xfId="1" applyNumberFormat="1" applyFont="1" applyFill="1" applyBorder="1" applyAlignment="1" applyProtection="1">
      <alignment horizontal="left" vertical="center" wrapText="1"/>
    </xf>
    <xf numFmtId="9" fontId="30" fillId="9" borderId="21" xfId="1" applyFont="1" applyFill="1" applyBorder="1" applyAlignment="1" applyProtection="1">
      <alignment horizontal="center"/>
    </xf>
    <xf numFmtId="9" fontId="56" fillId="9" borderId="21" xfId="1" applyFont="1" applyFill="1" applyBorder="1" applyAlignment="1" applyProtection="1">
      <alignment horizontal="center"/>
    </xf>
    <xf numFmtId="9" fontId="29" fillId="9" borderId="21" xfId="1" applyFont="1" applyFill="1" applyBorder="1" applyAlignment="1" applyProtection="1">
      <alignment horizontal="center"/>
    </xf>
    <xf numFmtId="0" fontId="54" fillId="0" borderId="0" xfId="7" applyFont="1"/>
    <xf numFmtId="0" fontId="1" fillId="0" borderId="0" xfId="7"/>
    <xf numFmtId="0" fontId="25" fillId="10" borderId="0" xfId="7" applyFont="1" applyFill="1"/>
    <xf numFmtId="0" fontId="25" fillId="10" borderId="0" xfId="7" applyFont="1" applyFill="1" applyAlignment="1">
      <alignment wrapText="1"/>
    </xf>
    <xf numFmtId="1" fontId="25" fillId="10" borderId="0" xfId="7" applyNumberFormat="1" applyFont="1" applyFill="1" applyAlignment="1">
      <alignment horizontal="left" wrapText="1"/>
    </xf>
    <xf numFmtId="0" fontId="7" fillId="10" borderId="0" xfId="7" quotePrefix="1" applyFont="1" applyFill="1" applyAlignment="1">
      <alignment horizontal="left" vertical="center"/>
    </xf>
    <xf numFmtId="0" fontId="25" fillId="10" borderId="0" xfId="7" applyFont="1" applyFill="1" applyAlignment="1">
      <alignment horizontal="left"/>
    </xf>
    <xf numFmtId="0" fontId="25" fillId="10" borderId="0" xfId="7" applyFont="1" applyFill="1" applyAlignment="1">
      <alignment horizontal="left" wrapText="1"/>
    </xf>
    <xf numFmtId="0" fontId="7" fillId="11" borderId="21" xfId="7" applyFont="1" applyFill="1" applyBorder="1" applyAlignment="1">
      <alignment horizontal="center" vertical="center"/>
    </xf>
    <xf numFmtId="0" fontId="7" fillId="11" borderId="21" xfId="7" applyFont="1" applyFill="1" applyBorder="1" applyAlignment="1">
      <alignment horizontal="center" vertical="center" wrapText="1"/>
    </xf>
    <xf numFmtId="1" fontId="7" fillId="11" borderId="21" xfId="7" applyNumberFormat="1" applyFont="1" applyFill="1" applyBorder="1" applyAlignment="1">
      <alignment horizontal="center" vertical="center"/>
    </xf>
    <xf numFmtId="0" fontId="23" fillId="9" borderId="20" xfId="7" applyFont="1" applyFill="1" applyBorder="1"/>
    <xf numFmtId="0" fontId="23" fillId="9" borderId="20" xfId="7" quotePrefix="1" applyFont="1" applyFill="1" applyBorder="1"/>
    <xf numFmtId="0" fontId="23" fillId="9" borderId="20" xfId="7" applyFont="1" applyFill="1" applyBorder="1" applyAlignment="1">
      <alignment vertical="center"/>
    </xf>
    <xf numFmtId="0" fontId="1" fillId="0" borderId="0" xfId="7" applyAlignment="1">
      <alignment vertical="center"/>
    </xf>
    <xf numFmtId="0" fontId="7" fillId="11" borderId="102" xfId="0" applyNumberFormat="1" applyFont="1" applyFill="1" applyBorder="1" applyAlignment="1">
      <alignment horizontal="left" vertical="center" wrapText="1"/>
    </xf>
    <xf numFmtId="9" fontId="0" fillId="0" borderId="109" xfId="1" applyFont="1" applyBorder="1" applyAlignment="1" applyProtection="1">
      <alignment vertical="center"/>
    </xf>
    <xf numFmtId="0" fontId="7" fillId="11" borderId="10" xfId="0" applyNumberFormat="1" applyFont="1" applyFill="1" applyBorder="1" applyAlignment="1">
      <alignment horizontal="right" indent="3"/>
    </xf>
    <xf numFmtId="0" fontId="7" fillId="11" borderId="4" xfId="0" applyNumberFormat="1" applyFont="1" applyFill="1" applyBorder="1" applyAlignment="1">
      <alignment horizontal="right" indent="3"/>
    </xf>
    <xf numFmtId="0" fontId="7" fillId="11" borderId="7" xfId="0" applyNumberFormat="1" applyFont="1" applyFill="1" applyBorder="1" applyAlignment="1">
      <alignment horizontal="right" indent="3"/>
    </xf>
    <xf numFmtId="164" fontId="0" fillId="9" borderId="8" xfId="0" applyNumberFormat="1" applyFill="1" applyBorder="1" applyAlignment="1">
      <alignment horizontal="right" vertical="center"/>
    </xf>
    <xf numFmtId="164" fontId="28" fillId="0" borderId="8" xfId="0" applyNumberFormat="1" applyFont="1" applyBorder="1" applyAlignment="1" applyProtection="1">
      <alignment horizontal="right"/>
      <protection locked="0"/>
    </xf>
    <xf numFmtId="166" fontId="36" fillId="11" borderId="52" xfId="0" applyFont="1" applyFill="1" applyBorder="1" applyAlignment="1">
      <alignment horizontal="left" vertical="center"/>
    </xf>
    <xf numFmtId="166" fontId="36" fillId="11" borderId="119" xfId="0" applyFont="1" applyFill="1" applyBorder="1" applyAlignment="1">
      <alignment horizontal="left" vertical="center"/>
    </xf>
    <xf numFmtId="166" fontId="36" fillId="11" borderId="154" xfId="0" applyFont="1" applyFill="1" applyBorder="1" applyAlignment="1">
      <alignment horizontal="left" vertical="center"/>
    </xf>
    <xf numFmtId="166" fontId="7" fillId="11" borderId="53" xfId="0" applyFont="1" applyFill="1" applyBorder="1" applyAlignment="1">
      <alignment horizontal="left" vertical="center"/>
    </xf>
    <xf numFmtId="166" fontId="7" fillId="11" borderId="120" xfId="0" applyFont="1" applyFill="1" applyBorder="1" applyAlignment="1">
      <alignment horizontal="left" vertical="center"/>
    </xf>
    <xf numFmtId="166" fontId="7" fillId="11" borderId="101" xfId="0" applyFont="1" applyFill="1" applyBorder="1" applyAlignment="1">
      <alignment horizontal="left" vertical="center"/>
    </xf>
    <xf numFmtId="166" fontId="7" fillId="11" borderId="155" xfId="0" applyFont="1" applyFill="1" applyBorder="1" applyAlignment="1">
      <alignment horizontal="left" vertical="center"/>
    </xf>
    <xf numFmtId="166" fontId="7" fillId="11" borderId="240" xfId="0" applyFont="1" applyFill="1" applyBorder="1" applyAlignment="1">
      <alignment horizontal="left" vertical="center"/>
    </xf>
    <xf numFmtId="166" fontId="7" fillId="11" borderId="156" xfId="0" applyFont="1" applyFill="1" applyBorder="1" applyAlignment="1">
      <alignment horizontal="left" vertical="center"/>
    </xf>
    <xf numFmtId="166" fontId="7" fillId="11" borderId="157" xfId="0" applyFont="1" applyFill="1" applyBorder="1" applyAlignment="1">
      <alignment horizontal="left" vertical="center"/>
    </xf>
    <xf numFmtId="0" fontId="2" fillId="7" borderId="106" xfId="0" applyNumberFormat="1" applyFont="1" applyFill="1" applyBorder="1" applyAlignment="1">
      <alignment horizontal="center" vertical="center"/>
    </xf>
    <xf numFmtId="0" fontId="2" fillId="7" borderId="43" xfId="0" applyNumberFormat="1" applyFont="1" applyFill="1" applyBorder="1" applyAlignment="1">
      <alignment horizontal="center" vertical="center"/>
    </xf>
    <xf numFmtId="0" fontId="2" fillId="7" borderId="42" xfId="0" applyNumberFormat="1" applyFont="1" applyFill="1" applyBorder="1" applyAlignment="1">
      <alignment horizontal="center" vertical="center"/>
    </xf>
    <xf numFmtId="0" fontId="6" fillId="14" borderId="106" xfId="0" applyNumberFormat="1" applyFont="1" applyFill="1" applyBorder="1" applyAlignment="1">
      <alignment horizontal="center" vertical="center"/>
    </xf>
    <xf numFmtId="0" fontId="6" fillId="14" borderId="43" xfId="0" applyNumberFormat="1" applyFont="1" applyFill="1" applyBorder="1" applyAlignment="1">
      <alignment horizontal="center" vertical="center"/>
    </xf>
    <xf numFmtId="0" fontId="6" fillId="14" borderId="42" xfId="0" applyNumberFormat="1" applyFont="1" applyFill="1" applyBorder="1" applyAlignment="1">
      <alignment horizontal="center" vertical="center"/>
    </xf>
    <xf numFmtId="0" fontId="7" fillId="17" borderId="112" xfId="0" applyNumberFormat="1" applyFont="1" applyFill="1" applyBorder="1" applyAlignment="1">
      <alignment horizontal="right" vertical="center" indent="3"/>
    </xf>
    <xf numFmtId="0" fontId="7" fillId="17" borderId="113" xfId="0" applyNumberFormat="1" applyFont="1" applyFill="1" applyBorder="1" applyAlignment="1">
      <alignment horizontal="right" vertical="center" indent="3"/>
    </xf>
    <xf numFmtId="0" fontId="7" fillId="17" borderId="116" xfId="0" applyNumberFormat="1" applyFont="1" applyFill="1" applyBorder="1" applyAlignment="1">
      <alignment horizontal="right" vertical="center" indent="3"/>
    </xf>
    <xf numFmtId="0" fontId="6" fillId="14" borderId="80" xfId="0" applyNumberFormat="1" applyFont="1" applyFill="1" applyBorder="1" applyAlignment="1">
      <alignment horizontal="center" vertical="center"/>
    </xf>
    <xf numFmtId="0" fontId="6" fillId="14" borderId="81" xfId="0" applyNumberFormat="1" applyFont="1" applyFill="1" applyBorder="1" applyAlignment="1">
      <alignment horizontal="center" vertical="center"/>
    </xf>
    <xf numFmtId="0" fontId="6" fillId="14" borderId="82" xfId="0" applyNumberFormat="1" applyFont="1" applyFill="1" applyBorder="1" applyAlignment="1">
      <alignment horizontal="center" vertical="center"/>
    </xf>
    <xf numFmtId="0" fontId="2" fillId="7" borderId="80" xfId="0" applyNumberFormat="1" applyFont="1" applyFill="1" applyBorder="1" applyAlignment="1">
      <alignment horizontal="center" vertical="center"/>
    </xf>
    <xf numFmtId="0" fontId="2" fillId="7" borderId="81" xfId="0" applyNumberFormat="1" applyFont="1" applyFill="1" applyBorder="1" applyAlignment="1">
      <alignment horizontal="center" vertical="center"/>
    </xf>
    <xf numFmtId="0" fontId="2" fillId="7" borderId="82" xfId="0" applyNumberFormat="1" applyFont="1" applyFill="1" applyBorder="1" applyAlignment="1">
      <alignment horizontal="center" vertical="center"/>
    </xf>
    <xf numFmtId="166" fontId="7" fillId="11" borderId="151" xfId="0" applyFont="1" applyFill="1" applyBorder="1" applyAlignment="1">
      <alignment horizontal="left" vertical="center"/>
    </xf>
    <xf numFmtId="166" fontId="7" fillId="11" borderId="152" xfId="0" applyFont="1" applyFill="1" applyBorder="1" applyAlignment="1">
      <alignment horizontal="left" vertical="center"/>
    </xf>
    <xf numFmtId="166" fontId="7" fillId="11" borderId="153" xfId="0" applyFont="1" applyFill="1" applyBorder="1" applyAlignment="1">
      <alignment horizontal="left" vertical="center"/>
    </xf>
    <xf numFmtId="0" fontId="6" fillId="14" borderId="49" xfId="0" applyNumberFormat="1" applyFont="1" applyFill="1" applyBorder="1" applyAlignment="1">
      <alignment horizontal="center" vertical="center"/>
    </xf>
    <xf numFmtId="166" fontId="25" fillId="10" borderId="0" xfId="0" applyFont="1" applyFill="1" applyAlignment="1">
      <alignment horizontal="left" vertical="center"/>
    </xf>
    <xf numFmtId="166" fontId="7" fillId="11" borderId="181" xfId="0" applyFont="1" applyFill="1" applyBorder="1" applyAlignment="1">
      <alignment horizontal="left" vertical="center"/>
    </xf>
    <xf numFmtId="166" fontId="7" fillId="11" borderId="67" xfId="0" applyFont="1" applyFill="1" applyBorder="1" applyAlignment="1">
      <alignment horizontal="left" vertical="center"/>
    </xf>
    <xf numFmtId="1" fontId="6" fillId="14" borderId="13" xfId="0" applyNumberFormat="1" applyFont="1" applyFill="1" applyBorder="1" applyAlignment="1">
      <alignment horizontal="center" vertical="center"/>
    </xf>
    <xf numFmtId="1" fontId="2" fillId="13" borderId="13" xfId="0" applyNumberFormat="1" applyFont="1" applyFill="1" applyBorder="1" applyAlignment="1">
      <alignment horizontal="center" vertical="center"/>
    </xf>
    <xf numFmtId="0" fontId="2" fillId="13" borderId="13" xfId="0" applyNumberFormat="1" applyFont="1" applyFill="1" applyBorder="1" applyAlignment="1">
      <alignment horizontal="center" vertical="center"/>
    </xf>
    <xf numFmtId="1" fontId="6" fillId="14" borderId="182" xfId="0" applyNumberFormat="1" applyFont="1" applyFill="1" applyBorder="1" applyAlignment="1">
      <alignment horizontal="center" vertical="center"/>
    </xf>
    <xf numFmtId="1" fontId="2" fillId="13" borderId="16" xfId="0" applyNumberFormat="1" applyFont="1" applyFill="1" applyBorder="1" applyAlignment="1">
      <alignment horizontal="center" vertical="center"/>
    </xf>
    <xf numFmtId="166" fontId="7" fillId="14" borderId="9" xfId="0" applyFont="1" applyFill="1" applyBorder="1" applyAlignment="1">
      <alignment horizontal="center" vertical="center" wrapText="1"/>
    </xf>
    <xf numFmtId="166" fontId="7" fillId="14" borderId="183" xfId="0" applyFont="1" applyFill="1" applyBorder="1" applyAlignment="1">
      <alignment horizontal="center" vertical="center" wrapText="1"/>
    </xf>
    <xf numFmtId="166" fontId="26" fillId="13" borderId="9" xfId="0" applyFont="1" applyFill="1" applyBorder="1" applyAlignment="1">
      <alignment horizontal="center" vertical="center" wrapText="1"/>
    </xf>
    <xf numFmtId="164" fontId="30" fillId="4" borderId="224" xfId="0" applyNumberFormat="1" applyFont="1" applyFill="1" applyBorder="1" applyAlignment="1">
      <alignment horizontal="right" vertical="center"/>
    </xf>
    <xf numFmtId="164" fontId="30" fillId="4" borderId="146" xfId="3" applyNumberFormat="1" applyFont="1" applyFill="1" applyBorder="1" applyAlignment="1" applyProtection="1">
      <alignment horizontal="right" vertical="center"/>
    </xf>
    <xf numFmtId="164" fontId="30" fillId="4" borderId="226" xfId="3" applyNumberFormat="1" applyFont="1" applyFill="1" applyBorder="1" applyAlignment="1" applyProtection="1">
      <alignment horizontal="right" vertical="center"/>
    </xf>
    <xf numFmtId="164" fontId="30" fillId="4" borderId="145" xfId="3" applyNumberFormat="1" applyFont="1" applyFill="1" applyBorder="1" applyAlignment="1" applyProtection="1">
      <alignment horizontal="right" vertical="center"/>
    </xf>
    <xf numFmtId="164" fontId="30" fillId="4" borderId="225" xfId="3" applyNumberFormat="1" applyFont="1" applyFill="1" applyBorder="1" applyAlignment="1" applyProtection="1">
      <alignment horizontal="right" vertical="center"/>
    </xf>
    <xf numFmtId="166" fontId="26" fillId="13" borderId="18" xfId="0" applyFont="1" applyFill="1" applyBorder="1" applyAlignment="1">
      <alignment horizontal="center" vertical="center" wrapText="1"/>
    </xf>
    <xf numFmtId="164" fontId="30" fillId="4" borderId="180" xfId="3" applyNumberFormat="1" applyFont="1" applyFill="1" applyBorder="1" applyAlignment="1" applyProtection="1">
      <alignment horizontal="right" vertical="center"/>
    </xf>
    <xf numFmtId="164" fontId="30" fillId="4" borderId="147" xfId="3" applyNumberFormat="1" applyFont="1" applyFill="1" applyBorder="1" applyAlignment="1" applyProtection="1">
      <alignment horizontal="right" vertical="center"/>
    </xf>
    <xf numFmtId="164" fontId="30" fillId="4" borderId="179" xfId="0" applyNumberFormat="1" applyFont="1" applyFill="1" applyBorder="1" applyAlignment="1">
      <alignment horizontal="right" vertical="center"/>
    </xf>
    <xf numFmtId="164" fontId="30" fillId="4" borderId="143" xfId="0" applyNumberFormat="1" applyFont="1" applyFill="1" applyBorder="1" applyAlignment="1">
      <alignment horizontal="right" vertical="center"/>
    </xf>
    <xf numFmtId="164" fontId="30" fillId="4" borderId="144" xfId="0" applyNumberFormat="1" applyFont="1" applyFill="1" applyBorder="1" applyAlignment="1">
      <alignment horizontal="right" vertical="center"/>
    </xf>
    <xf numFmtId="164" fontId="30" fillId="4" borderId="184" xfId="3" applyNumberFormat="1" applyFont="1" applyFill="1" applyBorder="1" applyAlignment="1" applyProtection="1">
      <alignment horizontal="right" vertical="center"/>
    </xf>
    <xf numFmtId="164" fontId="30" fillId="4" borderId="149" xfId="3" applyNumberFormat="1" applyFont="1" applyFill="1" applyBorder="1" applyAlignment="1" applyProtection="1">
      <alignment horizontal="right" vertical="center"/>
    </xf>
    <xf numFmtId="164" fontId="30" fillId="4" borderId="150" xfId="3" applyNumberFormat="1" applyFont="1" applyFill="1" applyBorder="1" applyAlignment="1" applyProtection="1">
      <alignment horizontal="right" vertical="center"/>
    </xf>
    <xf numFmtId="164" fontId="23" fillId="7" borderId="185" xfId="3" applyNumberFormat="1" applyFont="1" applyFill="1" applyBorder="1" applyAlignment="1" applyProtection="1">
      <alignment horizontal="right" vertical="center"/>
    </xf>
    <xf numFmtId="164" fontId="23" fillId="7" borderId="54" xfId="3" applyNumberFormat="1" applyFont="1" applyFill="1" applyBorder="1" applyAlignment="1" applyProtection="1">
      <alignment horizontal="right" vertical="center"/>
    </xf>
    <xf numFmtId="164" fontId="23" fillId="7" borderId="55" xfId="3" applyNumberFormat="1" applyFont="1" applyFill="1" applyBorder="1" applyAlignment="1" applyProtection="1">
      <alignment horizontal="right" vertical="center"/>
    </xf>
    <xf numFmtId="164" fontId="23" fillId="7" borderId="186" xfId="3" applyNumberFormat="1" applyFont="1" applyFill="1" applyBorder="1" applyAlignment="1" applyProtection="1">
      <alignment horizontal="right" vertical="center"/>
    </xf>
    <xf numFmtId="164" fontId="23" fillId="7" borderId="56" xfId="3" applyNumberFormat="1" applyFont="1" applyFill="1" applyBorder="1" applyAlignment="1" applyProtection="1">
      <alignment horizontal="right" vertical="center"/>
    </xf>
    <xf numFmtId="164" fontId="23" fillId="7" borderId="57" xfId="3" applyNumberFormat="1" applyFont="1" applyFill="1" applyBorder="1" applyAlignment="1" applyProtection="1">
      <alignment horizontal="right" vertical="center"/>
    </xf>
    <xf numFmtId="169" fontId="28" fillId="7" borderId="58" xfId="1" applyNumberFormat="1" applyFont="1" applyFill="1" applyBorder="1" applyAlignment="1" applyProtection="1">
      <alignment horizontal="right" vertical="center"/>
    </xf>
    <xf numFmtId="169" fontId="28" fillId="7" borderId="59" xfId="1" applyNumberFormat="1" applyFont="1" applyFill="1" applyBorder="1" applyAlignment="1" applyProtection="1">
      <alignment horizontal="right" vertical="center"/>
    </xf>
    <xf numFmtId="169" fontId="28" fillId="7" borderId="62" xfId="1" applyNumberFormat="1" applyFont="1" applyFill="1" applyBorder="1" applyAlignment="1" applyProtection="1">
      <alignment horizontal="right" vertical="center"/>
    </xf>
    <xf numFmtId="169" fontId="28" fillId="7" borderId="63" xfId="1" applyNumberFormat="1" applyFont="1" applyFill="1" applyBorder="1" applyAlignment="1" applyProtection="1">
      <alignment horizontal="right" vertical="center"/>
    </xf>
    <xf numFmtId="169" fontId="30" fillId="4" borderId="179" xfId="1" applyNumberFormat="1" applyFont="1" applyFill="1" applyBorder="1" applyAlignment="1" applyProtection="1">
      <alignment horizontal="right" vertical="center"/>
    </xf>
    <xf numFmtId="169" fontId="30" fillId="4" borderId="143" xfId="1" applyNumberFormat="1" applyFont="1" applyFill="1" applyBorder="1" applyAlignment="1" applyProtection="1">
      <alignment horizontal="right" vertical="center"/>
    </xf>
    <xf numFmtId="169" fontId="30" fillId="4" borderId="180" xfId="1" applyNumberFormat="1" applyFont="1" applyFill="1" applyBorder="1" applyAlignment="1" applyProtection="1">
      <alignment horizontal="right" vertical="center"/>
    </xf>
    <xf numFmtId="169" fontId="30" fillId="4" borderId="146" xfId="1" applyNumberFormat="1" applyFont="1" applyFill="1" applyBorder="1" applyAlignment="1" applyProtection="1">
      <alignment horizontal="right" vertical="center"/>
    </xf>
    <xf numFmtId="164" fontId="47" fillId="7" borderId="54" xfId="3" applyNumberFormat="1" applyFont="1" applyFill="1" applyBorder="1" applyAlignment="1" applyProtection="1">
      <alignment horizontal="right" vertical="center"/>
    </xf>
    <xf numFmtId="164" fontId="47" fillId="7" borderId="55" xfId="3" applyNumberFormat="1" applyFont="1" applyFill="1" applyBorder="1" applyAlignment="1" applyProtection="1">
      <alignment horizontal="right" vertical="center"/>
    </xf>
    <xf numFmtId="164" fontId="47" fillId="7" borderId="188" xfId="3" applyNumberFormat="1" applyFont="1" applyFill="1" applyBorder="1" applyAlignment="1" applyProtection="1">
      <alignment horizontal="right" vertical="center"/>
    </xf>
    <xf numFmtId="164" fontId="47" fillId="7" borderId="189" xfId="3" applyNumberFormat="1" applyFont="1" applyFill="1" applyBorder="1" applyAlignment="1" applyProtection="1">
      <alignment horizontal="right" vertical="center"/>
    </xf>
    <xf numFmtId="169" fontId="47" fillId="7" borderId="60" xfId="1" applyNumberFormat="1" applyFont="1" applyFill="1" applyBorder="1" applyAlignment="1" applyProtection="1">
      <alignment horizontal="right" vertical="center"/>
    </xf>
    <xf numFmtId="169" fontId="47" fillId="7" borderId="58" xfId="1" applyNumberFormat="1" applyFont="1" applyFill="1" applyBorder="1" applyAlignment="1" applyProtection="1">
      <alignment horizontal="right" vertical="center"/>
    </xf>
    <xf numFmtId="169" fontId="47" fillId="7" borderId="59" xfId="1" applyNumberFormat="1" applyFont="1" applyFill="1" applyBorder="1" applyAlignment="1" applyProtection="1">
      <alignment horizontal="right" vertical="center"/>
    </xf>
    <xf numFmtId="169" fontId="28" fillId="7" borderId="60" xfId="1" applyNumberFormat="1" applyFont="1" applyFill="1" applyBorder="1" applyAlignment="1" applyProtection="1">
      <alignment horizontal="right" vertical="center"/>
    </xf>
    <xf numFmtId="169" fontId="31" fillId="4" borderId="142" xfId="1" applyNumberFormat="1" applyFont="1" applyFill="1" applyBorder="1" applyAlignment="1" applyProtection="1">
      <alignment horizontal="right" vertical="center"/>
    </xf>
    <xf numFmtId="169" fontId="31" fillId="4" borderId="143" xfId="1" applyNumberFormat="1" applyFont="1" applyFill="1" applyBorder="1" applyAlignment="1" applyProtection="1">
      <alignment horizontal="right" vertical="center"/>
    </xf>
    <xf numFmtId="169" fontId="31" fillId="4" borderId="145" xfId="1" applyNumberFormat="1" applyFont="1" applyFill="1" applyBorder="1" applyAlignment="1" applyProtection="1">
      <alignment horizontal="right" vertical="center"/>
    </xf>
    <xf numFmtId="169" fontId="31" fillId="4" borderId="146" xfId="1" applyNumberFormat="1" applyFont="1" applyFill="1" applyBorder="1" applyAlignment="1" applyProtection="1">
      <alignment horizontal="right" vertical="center"/>
    </xf>
    <xf numFmtId="164" fontId="47" fillId="7" borderId="71" xfId="3" applyNumberFormat="1" applyFont="1" applyFill="1" applyBorder="1" applyAlignment="1" applyProtection="1">
      <alignment horizontal="right" vertical="center"/>
    </xf>
    <xf numFmtId="164" fontId="47" fillId="7" borderId="72" xfId="3" applyNumberFormat="1" applyFont="1" applyFill="1" applyBorder="1" applyAlignment="1" applyProtection="1">
      <alignment horizontal="right" vertical="center"/>
    </xf>
    <xf numFmtId="169" fontId="47" fillId="7" borderId="68" xfId="1" applyNumberFormat="1" applyFont="1" applyFill="1" applyBorder="1" applyAlignment="1" applyProtection="1">
      <alignment horizontal="right" vertical="center"/>
    </xf>
    <xf numFmtId="169" fontId="47" fillId="7" borderId="69" xfId="1" applyNumberFormat="1" applyFont="1" applyFill="1" applyBorder="1" applyAlignment="1" applyProtection="1">
      <alignment horizontal="right" vertical="center"/>
    </xf>
    <xf numFmtId="169" fontId="28" fillId="7" borderId="68" xfId="1" applyNumberFormat="1" applyFont="1" applyFill="1" applyBorder="1" applyAlignment="1" applyProtection="1">
      <alignment horizontal="right" vertical="center"/>
    </xf>
    <xf numFmtId="169" fontId="28" fillId="7" borderId="69" xfId="1" applyNumberFormat="1" applyFont="1" applyFill="1" applyBorder="1" applyAlignment="1" applyProtection="1">
      <alignment horizontal="right" vertical="center"/>
    </xf>
    <xf numFmtId="164" fontId="47" fillId="7" borderId="187" xfId="3" applyNumberFormat="1" applyFont="1" applyFill="1" applyBorder="1" applyAlignment="1" applyProtection="1">
      <alignment horizontal="right" vertical="center"/>
    </xf>
    <xf numFmtId="164" fontId="47" fillId="7" borderId="62" xfId="3" applyNumberFormat="1" applyFont="1" applyFill="1" applyBorder="1" applyAlignment="1" applyProtection="1">
      <alignment horizontal="right" vertical="center"/>
    </xf>
    <xf numFmtId="164" fontId="47" fillId="7" borderId="63" xfId="3" applyNumberFormat="1" applyFont="1" applyFill="1" applyBorder="1" applyAlignment="1" applyProtection="1">
      <alignment horizontal="right" vertical="center"/>
    </xf>
    <xf numFmtId="164" fontId="30" fillId="4" borderId="223" xfId="0" applyNumberFormat="1" applyFont="1" applyFill="1" applyBorder="1" applyAlignment="1">
      <alignment horizontal="right" vertical="center"/>
    </xf>
    <xf numFmtId="164" fontId="30" fillId="4" borderId="148" xfId="3" applyNumberFormat="1" applyFont="1" applyFill="1" applyBorder="1" applyAlignment="1" applyProtection="1">
      <alignment horizontal="right" vertical="center"/>
    </xf>
    <xf numFmtId="164" fontId="47" fillId="7" borderId="65" xfId="3" applyNumberFormat="1" applyFont="1" applyFill="1" applyBorder="1" applyAlignment="1" applyProtection="1">
      <alignment horizontal="right" vertical="center"/>
    </xf>
    <xf numFmtId="164" fontId="47" fillId="7" borderId="66" xfId="3" applyNumberFormat="1" applyFont="1" applyFill="1" applyBorder="1" applyAlignment="1" applyProtection="1">
      <alignment horizontal="right" vertical="center"/>
    </xf>
    <xf numFmtId="167" fontId="46" fillId="0" borderId="3" xfId="0" applyNumberFormat="1" applyFont="1" applyBorder="1" applyAlignment="1">
      <alignment horizontal="left"/>
    </xf>
    <xf numFmtId="166" fontId="45" fillId="10" borderId="222" xfId="0" applyFont="1" applyFill="1" applyBorder="1" applyAlignment="1">
      <alignment horizontal="center" vertical="center"/>
    </xf>
    <xf numFmtId="166" fontId="45" fillId="10" borderId="227" xfId="0" applyFont="1" applyFill="1" applyBorder="1" applyAlignment="1">
      <alignment horizontal="center" vertical="center"/>
    </xf>
    <xf numFmtId="9" fontId="47" fillId="7" borderId="71" xfId="1" applyFont="1" applyFill="1" applyBorder="1" applyAlignment="1" applyProtection="1">
      <alignment horizontal="right" vertical="center"/>
    </xf>
    <xf numFmtId="9" fontId="47" fillId="7" borderId="72" xfId="1" applyFont="1" applyFill="1" applyBorder="1" applyAlignment="1" applyProtection="1">
      <alignment horizontal="right" vertical="center"/>
    </xf>
    <xf numFmtId="9" fontId="47" fillId="7" borderId="61" xfId="1" applyFont="1" applyFill="1" applyBorder="1" applyAlignment="1" applyProtection="1">
      <alignment horizontal="right" vertical="center"/>
    </xf>
    <xf numFmtId="9" fontId="47" fillId="7" borderId="62" xfId="1" applyFont="1" applyFill="1" applyBorder="1" applyAlignment="1" applyProtection="1">
      <alignment horizontal="right" vertical="center"/>
    </xf>
    <xf numFmtId="9" fontId="47" fillId="7" borderId="63" xfId="1" applyFont="1" applyFill="1" applyBorder="1" applyAlignment="1" applyProtection="1">
      <alignment horizontal="right" vertical="center"/>
    </xf>
    <xf numFmtId="0" fontId="7" fillId="11" borderId="44" xfId="0" applyNumberFormat="1" applyFont="1" applyFill="1" applyBorder="1" applyAlignment="1">
      <alignment horizontal="center" vertical="center" wrapText="1"/>
    </xf>
    <xf numFmtId="0" fontId="7" fillId="11" borderId="45" xfId="0" applyNumberFormat="1" applyFont="1" applyFill="1" applyBorder="1" applyAlignment="1">
      <alignment horizontal="center" vertical="center" wrapText="1"/>
    </xf>
    <xf numFmtId="49" fontId="0" fillId="0" borderId="165" xfId="0" applyNumberFormat="1" applyBorder="1" applyAlignment="1" applyProtection="1">
      <alignment vertical="center"/>
      <protection locked="0"/>
    </xf>
    <xf numFmtId="49" fontId="0" fillId="0" borderId="27" xfId="0" applyNumberFormat="1" applyBorder="1" applyAlignment="1" applyProtection="1">
      <alignment vertical="center"/>
      <protection locked="0"/>
    </xf>
    <xf numFmtId="49" fontId="0" fillId="0" borderId="23" xfId="0" applyNumberFormat="1" applyBorder="1" applyAlignment="1" applyProtection="1">
      <alignment vertical="center"/>
      <protection locked="0"/>
    </xf>
    <xf numFmtId="49" fontId="0" fillId="0" borderId="163" xfId="0" applyNumberFormat="1" applyBorder="1" applyAlignment="1" applyProtection="1">
      <alignment vertical="center"/>
      <protection locked="0"/>
    </xf>
    <xf numFmtId="49" fontId="0" fillId="0" borderId="32" xfId="0" applyNumberFormat="1" applyBorder="1" applyAlignment="1" applyProtection="1">
      <alignment vertical="center"/>
      <protection locked="0"/>
    </xf>
    <xf numFmtId="49" fontId="0" fillId="0" borderId="164" xfId="0" applyNumberFormat="1" applyBorder="1" applyAlignment="1" applyProtection="1">
      <alignment vertical="center"/>
      <protection locked="0"/>
    </xf>
    <xf numFmtId="49" fontId="0" fillId="0" borderId="166" xfId="0" applyNumberFormat="1" applyBorder="1" applyAlignment="1" applyProtection="1">
      <alignment vertical="center"/>
      <protection locked="0"/>
    </xf>
    <xf numFmtId="49" fontId="0" fillId="0" borderId="37" xfId="0" applyNumberFormat="1" applyBorder="1" applyAlignment="1" applyProtection="1">
      <alignment vertical="center"/>
      <protection locked="0"/>
    </xf>
    <xf numFmtId="49" fontId="0" fillId="0" borderId="167" xfId="0" applyNumberFormat="1" applyBorder="1" applyAlignment="1" applyProtection="1">
      <alignment vertical="center"/>
      <protection locked="0"/>
    </xf>
    <xf numFmtId="0" fontId="25" fillId="10" borderId="0" xfId="0" quotePrefix="1" applyNumberFormat="1" applyFont="1" applyFill="1" applyAlignment="1">
      <alignment horizontal="left"/>
    </xf>
    <xf numFmtId="0" fontId="25" fillId="10" borderId="0" xfId="0" applyNumberFormat="1" applyFont="1" applyFill="1" applyAlignment="1">
      <alignment horizontal="left" vertical="center"/>
    </xf>
    <xf numFmtId="49" fontId="0" fillId="0" borderId="39" xfId="0" applyNumberFormat="1" applyBorder="1" applyAlignment="1" applyProtection="1">
      <alignment horizontal="left" vertical="center"/>
      <protection locked="0"/>
    </xf>
    <xf numFmtId="49" fontId="0" fillId="0" borderId="40" xfId="0" applyNumberFormat="1" applyBorder="1" applyAlignment="1" applyProtection="1">
      <alignment horizontal="left" vertical="center"/>
      <protection locked="0"/>
    </xf>
    <xf numFmtId="0" fontId="7" fillId="10" borderId="25" xfId="0" applyNumberFormat="1" applyFont="1" applyFill="1" applyBorder="1" applyAlignment="1">
      <alignment horizontal="left" vertical="center" wrapText="1"/>
    </xf>
    <xf numFmtId="0" fontId="7" fillId="10" borderId="0" xfId="0" applyNumberFormat="1" applyFont="1" applyFill="1" applyAlignment="1">
      <alignment horizontal="left" vertical="center" wrapText="1"/>
    </xf>
    <xf numFmtId="0" fontId="0" fillId="0" borderId="22" xfId="0" applyNumberFormat="1" applyBorder="1" applyAlignment="1" applyProtection="1">
      <alignment horizontal="left"/>
      <protection locked="0"/>
    </xf>
    <xf numFmtId="0" fontId="0" fillId="0" borderId="216" xfId="0" applyNumberFormat="1" applyBorder="1" applyAlignment="1" applyProtection="1">
      <alignment horizontal="left"/>
      <protection locked="0"/>
    </xf>
    <xf numFmtId="167" fontId="0" fillId="0" borderId="36" xfId="0" applyNumberFormat="1" applyBorder="1" applyAlignment="1" applyProtection="1">
      <alignment horizontal="left"/>
      <protection locked="0"/>
    </xf>
    <xf numFmtId="167" fontId="0" fillId="0" borderId="37" xfId="0" applyNumberFormat="1" applyBorder="1" applyAlignment="1" applyProtection="1">
      <alignment horizontal="left"/>
      <protection locked="0"/>
    </xf>
    <xf numFmtId="167" fontId="0" fillId="0" borderId="38" xfId="0" applyNumberFormat="1" applyBorder="1" applyAlignment="1" applyProtection="1">
      <alignment horizontal="left"/>
      <protection locked="0"/>
    </xf>
    <xf numFmtId="0" fontId="0" fillId="0" borderId="36" xfId="0" applyNumberFormat="1" applyBorder="1" applyAlignment="1" applyProtection="1">
      <alignment horizontal="left" vertical="center"/>
      <protection locked="0"/>
    </xf>
    <xf numFmtId="0" fontId="0" fillId="0" borderId="37" xfId="0" applyNumberFormat="1" applyBorder="1" applyAlignment="1" applyProtection="1">
      <alignment horizontal="left" vertical="center"/>
      <protection locked="0"/>
    </xf>
    <xf numFmtId="0" fontId="0" fillId="0" borderId="38" xfId="0" applyNumberFormat="1" applyBorder="1" applyAlignment="1" applyProtection="1">
      <alignment horizontal="left" vertical="center"/>
      <protection locked="0"/>
    </xf>
    <xf numFmtId="49" fontId="0" fillId="0" borderId="31" xfId="0" applyNumberFormat="1" applyBorder="1" applyAlignment="1" applyProtection="1">
      <alignment horizontal="left" vertical="center"/>
      <protection locked="0"/>
    </xf>
    <xf numFmtId="49" fontId="0" fillId="0" borderId="32" xfId="0" applyNumberFormat="1" applyBorder="1" applyAlignment="1" applyProtection="1">
      <alignment horizontal="left" vertical="center"/>
      <protection locked="0"/>
    </xf>
    <xf numFmtId="49" fontId="0" fillId="0" borderId="33" xfId="0" applyNumberFormat="1" applyBorder="1" applyAlignment="1" applyProtection="1">
      <alignment horizontal="left" vertical="center"/>
      <protection locked="0"/>
    </xf>
    <xf numFmtId="49" fontId="0" fillId="0" borderId="21" xfId="0" applyNumberFormat="1" applyBorder="1" applyAlignment="1" applyProtection="1">
      <alignment horizontal="left" vertical="center"/>
      <protection locked="0"/>
    </xf>
    <xf numFmtId="49" fontId="0" fillId="0" borderId="27" xfId="0" applyNumberFormat="1" applyBorder="1" applyAlignment="1" applyProtection="1">
      <alignment horizontal="left" vertical="center"/>
      <protection locked="0"/>
    </xf>
    <xf numFmtId="49" fontId="0" fillId="0" borderId="35" xfId="0" applyNumberFormat="1" applyBorder="1" applyAlignment="1" applyProtection="1">
      <alignment horizontal="left" vertical="center"/>
      <protection locked="0"/>
    </xf>
    <xf numFmtId="49" fontId="0" fillId="0" borderId="36" xfId="0" applyNumberFormat="1" applyBorder="1" applyAlignment="1" applyProtection="1">
      <alignment horizontal="left" vertical="center"/>
      <protection locked="0"/>
    </xf>
    <xf numFmtId="49" fontId="0" fillId="0" borderId="37" xfId="0" applyNumberFormat="1" applyBorder="1" applyAlignment="1" applyProtection="1">
      <alignment horizontal="left" vertical="center"/>
      <protection locked="0"/>
    </xf>
    <xf numFmtId="49" fontId="0" fillId="0" borderId="38" xfId="0" applyNumberFormat="1" applyBorder="1" applyAlignment="1" applyProtection="1">
      <alignment horizontal="left" vertical="center"/>
      <protection locked="0"/>
    </xf>
    <xf numFmtId="49" fontId="0" fillId="0" borderId="161" xfId="0" applyNumberFormat="1" applyBorder="1" applyAlignment="1" applyProtection="1">
      <alignment vertical="center"/>
      <protection locked="0"/>
    </xf>
    <xf numFmtId="49" fontId="0" fillId="0" borderId="162" xfId="0" applyNumberFormat="1" applyBorder="1" applyAlignment="1" applyProtection="1">
      <alignment vertical="center"/>
      <protection locked="0"/>
    </xf>
    <xf numFmtId="49" fontId="0" fillId="0" borderId="161" xfId="0" applyNumberFormat="1" applyBorder="1" applyAlignment="1" applyProtection="1">
      <alignment horizontal="left" vertical="center"/>
      <protection locked="0"/>
    </xf>
    <xf numFmtId="49" fontId="0" fillId="0" borderId="162" xfId="0" applyNumberFormat="1" applyBorder="1" applyAlignment="1" applyProtection="1">
      <alignment horizontal="left" vertical="center"/>
      <protection locked="0"/>
    </xf>
    <xf numFmtId="49" fontId="0" fillId="0" borderId="31" xfId="0" applyNumberFormat="1" applyBorder="1" applyAlignment="1" applyProtection="1">
      <alignment horizontal="center" vertical="center"/>
      <protection locked="0"/>
    </xf>
    <xf numFmtId="49" fontId="0" fillId="0" borderId="164" xfId="0" applyNumberFormat="1" applyBorder="1" applyAlignment="1" applyProtection="1">
      <alignment horizontal="center" vertical="center"/>
      <protection locked="0"/>
    </xf>
    <xf numFmtId="0" fontId="0" fillId="0" borderId="21" xfId="0" applyNumberFormat="1" applyBorder="1" applyAlignment="1" applyProtection="1">
      <alignment horizontal="left" vertical="center"/>
      <protection locked="0"/>
    </xf>
    <xf numFmtId="0" fontId="0" fillId="0" borderId="27" xfId="0" applyNumberFormat="1" applyBorder="1" applyAlignment="1" applyProtection="1">
      <alignment horizontal="left" vertical="center"/>
      <protection locked="0"/>
    </xf>
    <xf numFmtId="0" fontId="0" fillId="0" borderId="35" xfId="0" applyNumberFormat="1" applyBorder="1" applyAlignment="1" applyProtection="1">
      <alignment horizontal="left" vertical="center"/>
      <protection locked="0"/>
    </xf>
    <xf numFmtId="166" fontId="7" fillId="11" borderId="10" xfId="0" applyFont="1" applyFill="1" applyBorder="1" applyAlignment="1">
      <alignment horizontal="left" vertical="center" wrapText="1"/>
    </xf>
    <xf numFmtId="166" fontId="7" fillId="11" borderId="4" xfId="0" applyFont="1" applyFill="1" applyBorder="1" applyAlignment="1">
      <alignment horizontal="left" vertical="center" wrapText="1"/>
    </xf>
    <xf numFmtId="0" fontId="25" fillId="10" borderId="15" xfId="0" applyNumberFormat="1" applyFont="1" applyFill="1" applyBorder="1" applyAlignment="1">
      <alignment horizontal="left" vertical="center"/>
    </xf>
    <xf numFmtId="0" fontId="25" fillId="10" borderId="12" xfId="0" applyNumberFormat="1" applyFont="1" applyFill="1" applyBorder="1" applyAlignment="1">
      <alignment horizontal="left" vertical="center"/>
    </xf>
    <xf numFmtId="0" fontId="25" fillId="10" borderId="16" xfId="0" applyNumberFormat="1" applyFont="1" applyFill="1" applyBorder="1" applyAlignment="1">
      <alignment horizontal="left" vertical="center"/>
    </xf>
    <xf numFmtId="49" fontId="0" fillId="0" borderId="4" xfId="0" applyNumberFormat="1" applyBorder="1" applyAlignment="1" applyProtection="1">
      <alignment horizontal="left" vertical="top" wrapText="1"/>
      <protection locked="0"/>
    </xf>
    <xf numFmtId="49" fontId="0" fillId="0" borderId="7" xfId="0" applyNumberFormat="1" applyBorder="1" applyAlignment="1" applyProtection="1">
      <alignment horizontal="left" vertical="top" wrapText="1"/>
      <protection locked="0"/>
    </xf>
    <xf numFmtId="0" fontId="0" fillId="0" borderId="217" xfId="0" applyNumberFormat="1" applyBorder="1" applyAlignment="1" applyProtection="1">
      <alignment horizontal="left"/>
      <protection locked="0"/>
    </xf>
    <xf numFmtId="0" fontId="0" fillId="0" borderId="215" xfId="0" applyNumberFormat="1" applyBorder="1" applyAlignment="1" applyProtection="1">
      <alignment horizontal="left"/>
      <protection locked="0"/>
    </xf>
    <xf numFmtId="0" fontId="7" fillId="11" borderId="159" xfId="0" applyNumberFormat="1" applyFont="1" applyFill="1" applyBorder="1" applyAlignment="1">
      <alignment horizontal="center" vertical="center" wrapText="1"/>
    </xf>
    <xf numFmtId="0" fontId="7" fillId="11" borderId="4" xfId="0" applyNumberFormat="1" applyFont="1" applyFill="1" applyBorder="1" applyAlignment="1">
      <alignment horizontal="center" vertical="center" wrapText="1"/>
    </xf>
    <xf numFmtId="0" fontId="7" fillId="11" borderId="7" xfId="0" applyNumberFormat="1" applyFont="1" applyFill="1" applyBorder="1" applyAlignment="1">
      <alignment horizontal="center" vertical="center" wrapText="1"/>
    </xf>
    <xf numFmtId="49" fontId="0" fillId="0" borderId="160" xfId="0" applyNumberFormat="1" applyBorder="1" applyAlignment="1" applyProtection="1">
      <alignment horizontal="left" vertical="center"/>
      <protection locked="0"/>
    </xf>
    <xf numFmtId="49" fontId="0" fillId="0" borderId="160" xfId="0" applyNumberFormat="1" applyBorder="1" applyAlignment="1" applyProtection="1">
      <alignment vertical="center"/>
      <protection locked="0"/>
    </xf>
    <xf numFmtId="166" fontId="7" fillId="11" borderId="192" xfId="0" applyFont="1" applyFill="1" applyBorder="1" applyAlignment="1">
      <alignment horizontal="left" vertical="center"/>
    </xf>
    <xf numFmtId="166" fontId="7" fillId="11" borderId="12" xfId="0" applyFont="1" applyFill="1" applyBorder="1" applyAlignment="1">
      <alignment horizontal="left" vertical="center"/>
    </xf>
    <xf numFmtId="166" fontId="7" fillId="11" borderId="16" xfId="0" applyFont="1" applyFill="1" applyBorder="1" applyAlignment="1">
      <alignment horizontal="left" vertical="center"/>
    </xf>
    <xf numFmtId="166" fontId="36" fillId="11" borderId="207" xfId="0" applyFont="1" applyFill="1" applyBorder="1" applyAlignment="1">
      <alignment horizontal="left" vertical="center"/>
    </xf>
    <xf numFmtId="166" fontId="36" fillId="11" borderId="208" xfId="0" applyFont="1" applyFill="1" applyBorder="1" applyAlignment="1">
      <alignment horizontal="left" vertical="center"/>
    </xf>
    <xf numFmtId="166" fontId="36" fillId="11" borderId="209" xfId="0" applyFont="1" applyFill="1" applyBorder="1" applyAlignment="1">
      <alignment horizontal="left" vertical="center"/>
    </xf>
    <xf numFmtId="1" fontId="6" fillId="14" borderId="8" xfId="0" applyNumberFormat="1" applyFont="1" applyFill="1" applyBorder="1" applyAlignment="1">
      <alignment horizontal="center" vertical="center"/>
    </xf>
    <xf numFmtId="1" fontId="2" fillId="13" borderId="8" xfId="0" applyNumberFormat="1" applyFont="1" applyFill="1" applyBorder="1" applyAlignment="1">
      <alignment horizontal="center" vertical="center"/>
    </xf>
    <xf numFmtId="0" fontId="2" fillId="13" borderId="8" xfId="0" applyNumberFormat="1" applyFont="1" applyFill="1" applyBorder="1" applyAlignment="1">
      <alignment horizontal="center" vertical="center"/>
    </xf>
    <xf numFmtId="1" fontId="6" fillId="14" borderId="206" xfId="0" applyNumberFormat="1" applyFont="1" applyFill="1" applyBorder="1" applyAlignment="1">
      <alignment horizontal="center" vertical="center"/>
    </xf>
    <xf numFmtId="164" fontId="0" fillId="0" borderId="210" xfId="3" applyNumberFormat="1" applyFont="1" applyBorder="1" applyAlignment="1" applyProtection="1">
      <alignment horizontal="center"/>
      <protection locked="0"/>
    </xf>
    <xf numFmtId="164" fontId="0" fillId="0" borderId="211" xfId="3" applyNumberFormat="1" applyFont="1" applyBorder="1" applyAlignment="1" applyProtection="1">
      <alignment horizontal="center"/>
      <protection locked="0"/>
    </xf>
    <xf numFmtId="164" fontId="0" fillId="0" borderId="212" xfId="3" applyNumberFormat="1" applyFont="1" applyBorder="1" applyAlignment="1" applyProtection="1">
      <alignment horizontal="center"/>
      <protection locked="0"/>
    </xf>
    <xf numFmtId="164" fontId="0" fillId="0" borderId="213" xfId="3" applyNumberFormat="1" applyFont="1" applyBorder="1" applyAlignment="1" applyProtection="1">
      <alignment horizontal="center"/>
      <protection locked="0"/>
    </xf>
    <xf numFmtId="164" fontId="0" fillId="0" borderId="214" xfId="3" applyNumberFormat="1" applyFont="1" applyBorder="1" applyAlignment="1" applyProtection="1">
      <alignment horizontal="center"/>
      <protection locked="0"/>
    </xf>
    <xf numFmtId="166" fontId="7" fillId="11" borderId="192" xfId="0" applyFont="1" applyFill="1" applyBorder="1" applyAlignment="1">
      <alignment horizontal="center" vertical="center" wrapText="1"/>
    </xf>
    <xf numFmtId="166" fontId="7" fillId="11" borderId="193" xfId="0" applyFont="1" applyFill="1" applyBorder="1" applyAlignment="1">
      <alignment horizontal="center" vertical="center" wrapText="1"/>
    </xf>
    <xf numFmtId="166" fontId="7" fillId="11" borderId="12" xfId="0" applyFont="1" applyFill="1" applyBorder="1" applyAlignment="1">
      <alignment horizontal="center" vertical="center" wrapText="1"/>
    </xf>
    <xf numFmtId="166" fontId="7" fillId="11" borderId="5" xfId="0" applyFont="1" applyFill="1" applyBorder="1" applyAlignment="1">
      <alignment horizontal="center" vertical="center" wrapText="1"/>
    </xf>
    <xf numFmtId="166" fontId="7" fillId="11" borderId="16" xfId="0" applyFont="1" applyFill="1" applyBorder="1" applyAlignment="1">
      <alignment horizontal="center" vertical="center" wrapText="1"/>
    </xf>
    <xf numFmtId="166" fontId="7" fillId="11" borderId="18" xfId="0" applyFont="1" applyFill="1" applyBorder="1" applyAlignment="1">
      <alignment horizontal="center" vertical="center" wrapText="1"/>
    </xf>
    <xf numFmtId="49" fontId="39" fillId="11" borderId="6" xfId="0" applyNumberFormat="1" applyFont="1" applyFill="1" applyBorder="1" applyAlignment="1">
      <alignment horizontal="right" vertical="center"/>
    </xf>
    <xf numFmtId="49" fontId="39" fillId="11" borderId="3" xfId="0" applyNumberFormat="1" applyFont="1" applyFill="1" applyBorder="1" applyAlignment="1">
      <alignment horizontal="right" vertical="center"/>
    </xf>
    <xf numFmtId="166" fontId="7" fillId="11" borderId="50" xfId="0" applyFont="1" applyFill="1" applyBorder="1" applyAlignment="1">
      <alignment horizontal="left" vertical="center"/>
    </xf>
    <xf numFmtId="166" fontId="7" fillId="11" borderId="51" xfId="0" applyFont="1" applyFill="1" applyBorder="1" applyAlignment="1">
      <alignment horizontal="left" vertical="center"/>
    </xf>
    <xf numFmtId="0" fontId="7" fillId="11" borderId="91" xfId="0" applyNumberFormat="1" applyFont="1" applyFill="1" applyBorder="1" applyAlignment="1">
      <alignment horizontal="center" vertical="center"/>
    </xf>
    <xf numFmtId="0" fontId="7" fillId="11" borderId="93" xfId="0" applyNumberFormat="1" applyFont="1" applyFill="1" applyBorder="1" applyAlignment="1">
      <alignment horizontal="center" vertical="center"/>
    </xf>
    <xf numFmtId="0" fontId="7" fillId="11" borderId="90" xfId="0" applyNumberFormat="1" applyFont="1" applyFill="1" applyBorder="1" applyAlignment="1">
      <alignment horizontal="center" vertical="center"/>
    </xf>
    <xf numFmtId="0" fontId="7" fillId="11" borderId="92" xfId="0" applyNumberFormat="1" applyFont="1" applyFill="1" applyBorder="1" applyAlignment="1">
      <alignment horizontal="center" vertical="center"/>
    </xf>
    <xf numFmtId="0" fontId="7" fillId="11" borderId="15" xfId="0" applyNumberFormat="1" applyFont="1" applyFill="1" applyBorder="1" applyAlignment="1">
      <alignment horizontal="center" vertical="center"/>
    </xf>
    <xf numFmtId="0" fontId="7" fillId="11" borderId="16" xfId="0" applyNumberFormat="1" applyFont="1" applyFill="1" applyBorder="1" applyAlignment="1">
      <alignment horizontal="center" vertical="center"/>
    </xf>
    <xf numFmtId="0" fontId="7" fillId="11" borderId="17" xfId="0" applyNumberFormat="1" applyFont="1" applyFill="1" applyBorder="1" applyAlignment="1">
      <alignment horizontal="center" vertical="center"/>
    </xf>
    <xf numFmtId="0" fontId="7" fillId="11" borderId="18" xfId="0" applyNumberFormat="1" applyFont="1" applyFill="1" applyBorder="1" applyAlignment="1">
      <alignment horizontal="center" vertical="center"/>
    </xf>
    <xf numFmtId="0" fontId="7" fillId="11" borderId="94" xfId="0" applyNumberFormat="1" applyFont="1" applyFill="1" applyBorder="1" applyAlignment="1">
      <alignment horizontal="left"/>
    </xf>
    <xf numFmtId="0" fontId="7" fillId="11" borderId="95" xfId="0" applyNumberFormat="1" applyFont="1" applyFill="1" applyBorder="1" applyAlignment="1">
      <alignment horizontal="left"/>
    </xf>
    <xf numFmtId="0" fontId="39" fillId="17" borderId="151" xfId="0" applyNumberFormat="1" applyFont="1" applyFill="1" applyBorder="1" applyAlignment="1">
      <alignment horizontal="left" vertical="center"/>
    </xf>
    <xf numFmtId="0" fontId="39" fillId="17" borderId="153" xfId="0" applyNumberFormat="1" applyFont="1" applyFill="1" applyBorder="1" applyAlignment="1">
      <alignment horizontal="left" vertical="center"/>
    </xf>
    <xf numFmtId="0" fontId="7" fillId="11" borderId="168" xfId="0" applyNumberFormat="1" applyFont="1" applyFill="1" applyBorder="1" applyAlignment="1">
      <alignment horizontal="left" vertical="center"/>
    </xf>
    <xf numFmtId="0" fontId="7" fillId="11" borderId="169" xfId="0" applyNumberFormat="1" applyFont="1" applyFill="1" applyBorder="1" applyAlignment="1">
      <alignment horizontal="left" vertical="center"/>
    </xf>
    <xf numFmtId="0" fontId="7" fillId="11" borderId="17" xfId="0" applyNumberFormat="1" applyFont="1" applyFill="1" applyBorder="1" applyAlignment="1">
      <alignment horizontal="left" vertical="center"/>
    </xf>
    <xf numFmtId="0" fontId="7" fillId="11" borderId="18" xfId="0" applyNumberFormat="1" applyFont="1" applyFill="1" applyBorder="1" applyAlignment="1">
      <alignment horizontal="left" vertical="center"/>
    </xf>
    <xf numFmtId="0" fontId="0" fillId="0" borderId="165" xfId="0" applyNumberFormat="1" applyBorder="1" applyAlignment="1" applyProtection="1">
      <alignment horizontal="left" vertical="center"/>
      <protection locked="0"/>
    </xf>
    <xf numFmtId="0" fontId="0" fillId="0" borderId="23" xfId="0" applyNumberFormat="1" applyBorder="1" applyAlignment="1" applyProtection="1">
      <alignment horizontal="left" vertical="center"/>
      <protection locked="0"/>
    </xf>
    <xf numFmtId="0" fontId="7" fillId="11" borderId="15" xfId="0" applyNumberFormat="1" applyFont="1" applyFill="1" applyBorder="1" applyAlignment="1">
      <alignment horizontal="left"/>
    </xf>
    <xf numFmtId="0" fontId="7" fillId="11" borderId="16" xfId="0" applyNumberFormat="1" applyFont="1" applyFill="1" applyBorder="1" applyAlignment="1">
      <alignment horizontal="left"/>
    </xf>
    <xf numFmtId="0" fontId="0" fillId="0" borderId="231" xfId="0" applyNumberFormat="1" applyBorder="1" applyAlignment="1" applyProtection="1">
      <alignment horizontal="left" vertical="center"/>
      <protection locked="0"/>
    </xf>
    <xf numFmtId="0" fontId="0" fillId="0" borderId="48" xfId="0" applyNumberFormat="1" applyBorder="1" applyAlignment="1" applyProtection="1">
      <alignment horizontal="left" vertical="center"/>
      <protection locked="0"/>
    </xf>
    <xf numFmtId="0" fontId="0" fillId="0" borderId="230" xfId="0" applyNumberFormat="1" applyBorder="1" applyAlignment="1" applyProtection="1">
      <alignment horizontal="left" vertical="center"/>
      <protection locked="0"/>
    </xf>
    <xf numFmtId="0" fontId="0" fillId="0" borderId="29" xfId="0" applyNumberFormat="1" applyBorder="1" applyAlignment="1" applyProtection="1">
      <alignment horizontal="left" vertical="center"/>
      <protection locked="0"/>
    </xf>
  </cellXfs>
  <cellStyles count="8">
    <cellStyle name="Currency" xfId="3" builtinId="4"/>
    <cellStyle name="Hyperlink" xfId="2" builtinId="8"/>
    <cellStyle name="Hyperlink 2" xfId="6" xr:uid="{8ECDB6A9-B0AE-4BC4-8357-5AC704F390ED}"/>
    <cellStyle name="Normal" xfId="0" builtinId="0"/>
    <cellStyle name="Normal 2" xfId="4" xr:uid="{BB113F07-4071-452C-9E28-3E8020F2C884}"/>
    <cellStyle name="Normal 3" xfId="5" xr:uid="{2AB7E6E4-3DE6-4A84-9CB2-0D813F4C8065}"/>
    <cellStyle name="Normal 4" xfId="7" xr:uid="{5A8A454C-114E-4896-8083-9B6034EF28E8}"/>
    <cellStyle name="Percent" xfId="1" builtinId="5"/>
  </cellStyles>
  <dxfs count="22">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numFmt numFmtId="0" formatCode="General"/>
    </dxf>
    <dxf>
      <numFmt numFmtId="30" formatCode="@"/>
      <alignment horizontal="center" vertical="center" textRotation="0" wrapText="0" indent="0" justifyLastLine="0" shrinkToFit="0" readingOrder="0"/>
      <border diagonalUp="0" diagonalDown="0">
        <left style="thin">
          <color indexed="64"/>
        </left>
        <right style="dotted">
          <color indexed="64"/>
        </right>
        <top style="thin">
          <color indexed="64"/>
        </top>
        <bottom style="thin">
          <color indexed="64"/>
        </bottom>
      </border>
      <protection locked="0" hidden="0"/>
    </dxf>
    <dxf>
      <numFmt numFmtId="0" formatCode="General"/>
    </dxf>
    <dxf>
      <numFmt numFmtId="30" formatCode="@"/>
      <alignment vertical="center" textRotation="0" wrapText="0" indent="0" justifyLastLine="0" shrinkToFit="0" readingOrder="0"/>
      <border diagonalUp="0" diagonalDown="0">
        <left style="thin">
          <color indexed="64"/>
        </left>
        <right style="dotted">
          <color indexed="64"/>
        </right>
        <top style="thin">
          <color indexed="64"/>
        </top>
        <bottom style="thin">
          <color indexed="64"/>
        </bottom>
      </border>
      <protection locked="0" hidden="0"/>
    </dxf>
    <dxf>
      <numFmt numFmtId="0" formatCode="General"/>
    </dxf>
    <dxf>
      <numFmt numFmtId="167" formatCode="[$-409]dd\-mmm\-yy;@"/>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numFmt numFmtId="0" formatCode="General"/>
    </dxf>
    <dxf>
      <numFmt numFmtId="30" formatCode="@"/>
      <alignment vertical="center" textRotation="0" wrapText="1" indent="0" justifyLastLine="0" shrinkToFit="0" readingOrder="0"/>
      <border diagonalUp="0" diagonalDown="0">
        <left style="dotted">
          <color indexed="64"/>
        </left>
        <right style="dotted">
          <color indexed="64"/>
        </right>
        <top style="thin">
          <color indexed="64"/>
        </top>
        <bottom style="thin">
          <color indexed="64"/>
        </bottom>
      </border>
      <protection locked="0" hidden="0"/>
    </dxf>
    <dxf>
      <numFmt numFmtId="0" formatCode="General"/>
    </dxf>
    <dxf>
      <font>
        <strike val="0"/>
        <outline val="0"/>
        <shadow val="0"/>
        <u val="none"/>
        <vertAlign val="baseline"/>
        <sz val="14"/>
        <color auto="1"/>
        <name val="ManifaPro2 Variable Bold"/>
        <scheme val="none"/>
      </font>
      <numFmt numFmtId="30" formatCode="@"/>
      <fill>
        <patternFill patternType="solid">
          <fgColor indexed="64"/>
          <bgColor theme="0"/>
        </patternFill>
      </fill>
      <alignment horizontal="left" vertical="center" textRotation="0" wrapText="1" indent="0" justifyLastLine="0" shrinkToFit="0" readingOrder="0"/>
      <border diagonalUp="0" diagonalDown="0">
        <left style="dotted">
          <color indexed="64"/>
        </left>
        <right/>
        <top style="thin">
          <color indexed="64"/>
        </top>
        <bottom style="thin">
          <color indexed="64"/>
        </bottom>
      </border>
      <protection locked="0" hidden="0"/>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theme="0"/>
        <name val="Calibri"/>
        <family val="2"/>
        <scheme val="minor"/>
      </font>
      <numFmt numFmtId="0" formatCode="General"/>
      <fill>
        <patternFill patternType="solid">
          <fgColor indexed="64"/>
          <bgColor rgb="FF16284D"/>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s>
  <tableStyles count="0" defaultTableStyle="TableStyleMedium2" defaultPivotStyle="PivotStyleLight16"/>
  <colors>
    <mruColors>
      <color rgb="FF70A3C2"/>
      <color rgb="FF16284D"/>
      <color rgb="FF35617C"/>
      <color rgb="FFCEDFEA"/>
      <color rgb="FFD6DCE4"/>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0</xdr:col>
      <xdr:colOff>1209675</xdr:colOff>
      <xdr:row>1</xdr:row>
      <xdr:rowOff>186803</xdr:rowOff>
    </xdr:to>
    <xdr:pic>
      <xdr:nvPicPr>
        <xdr:cNvPr id="3" name="Picture 2">
          <a:extLst>
            <a:ext uri="{FF2B5EF4-FFF2-40B4-BE49-F238E27FC236}">
              <a16:creationId xmlns:a16="http://schemas.microsoft.com/office/drawing/2014/main" id="{6417FEE2-2932-4442-A896-FCCC85961C3C}"/>
            </a:ext>
          </a:extLst>
        </xdr:cNvPr>
        <xdr:cNvPicPr>
          <a:picLocks noChangeAspect="1"/>
        </xdr:cNvPicPr>
      </xdr:nvPicPr>
      <xdr:blipFill>
        <a:blip xmlns:r="http://schemas.openxmlformats.org/officeDocument/2006/relationships" r:embed="rId1"/>
        <a:stretch>
          <a:fillRect/>
        </a:stretch>
      </xdr:blipFill>
      <xdr:spPr>
        <a:xfrm>
          <a:off x="95250" y="76200"/>
          <a:ext cx="1114425" cy="47255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iktva%20Support%20Division/iktva%20Action%20Plan%20&amp;%20Support/iktva%20Action%20Plan/5-Year%20iktva%20Action%20Plan%202025/Submissions/SANAD/updated%205%20Year%20iktva%20Action%20Plan%20Calculation%20Too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General"/>
      <sheetName val="2. Goods &amp; Services"/>
      <sheetName val="3. Depr &amp; Amor"/>
      <sheetName val="4. Labor"/>
      <sheetName val="5. Capacity Building"/>
      <sheetName val="Assumptions"/>
      <sheetName val="Reference"/>
      <sheetName val="Aramco Sectors"/>
      <sheetName val="LC Sectors"/>
      <sheetName val="Instructions"/>
    </sheetNames>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2812276-E393-448F-9028-BF4D1E0FC662}" name="Table3" displayName="Table3" ref="B2:F12" headerRowDxfId="21" dataDxfId="19" totalsRowDxfId="17" headerRowBorderDxfId="20" tableBorderDxfId="18">
  <tableColumns count="5">
    <tableColumn id="1" xr3:uid="{7FCBC410-72AC-44E3-8615-D59A7C473061}" name="Category" totalsRowLabel="Total" dataDxfId="16" totalsRowDxfId="15"/>
    <tableColumn id="2" xr3:uid="{A4D3C9BF-900C-4DE3-9572-7E1D573654B1}" name="Assumption (limit 120 character)" dataDxfId="14" totalsRowDxfId="13"/>
    <tableColumn id="3" xr3:uid="{BE5A5CC4-AACC-4159-970C-5394FD449FB7}" name="Target Date" dataDxfId="12" totalsRowDxfId="11"/>
    <tableColumn id="4" xr3:uid="{53EE6107-14F5-4204-8EAB-FA65A99E9F94}" name="Anticipated impact on localization" dataDxfId="10" totalsRowDxfId="9"/>
    <tableColumn id="5" xr3:uid="{1F48D1E9-63F4-410F-B704-6E5F43EB6EE6}" name="Risk Level" totalsRowFunction="count" dataDxfId="8" totalsRowDxfId="7"/>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0.bin"/><Relationship Id="rId1" Type="http://schemas.openxmlformats.org/officeDocument/2006/relationships/hyperlink" Target="http://www.iktva.s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625FB-9A2C-4A4C-AA23-1457ABF14EB2}">
  <dimension ref="B1:T26"/>
  <sheetViews>
    <sheetView showGridLines="0" zoomScale="85" zoomScaleNormal="85" workbookViewId="0">
      <selection activeCell="W9" sqref="W9"/>
    </sheetView>
  </sheetViews>
  <sheetFormatPr baseColWidth="10" defaultColWidth="8.83203125" defaultRowHeight="15"/>
  <cols>
    <col min="1" max="1" width="3.6640625" customWidth="1"/>
    <col min="2" max="2" width="56" customWidth="1"/>
    <col min="3" max="17" width="8.33203125" customWidth="1"/>
    <col min="18" max="20" width="8.33203125" hidden="1" customWidth="1"/>
  </cols>
  <sheetData>
    <row r="1" spans="2:20" ht="33.5" customHeight="1" thickBot="1">
      <c r="B1" s="222" t="s">
        <v>222</v>
      </c>
      <c r="C1" s="222"/>
      <c r="D1" s="222" t="str">
        <f>IF('1. General'!$C$3="","",'1. General'!$C$3)</f>
        <v/>
      </c>
      <c r="O1" s="223" t="s">
        <v>220</v>
      </c>
      <c r="P1" s="417">
        <f>'1. General'!$C$20</f>
        <v>0</v>
      </c>
      <c r="Q1" s="417"/>
    </row>
    <row r="2" spans="2:20" ht="21">
      <c r="B2" s="202" t="s">
        <v>175</v>
      </c>
      <c r="C2" s="418" t="s">
        <v>213</v>
      </c>
      <c r="D2" s="418"/>
      <c r="E2" s="418"/>
      <c r="F2" s="418" t="s">
        <v>214</v>
      </c>
      <c r="G2" s="418"/>
      <c r="H2" s="418"/>
      <c r="I2" s="418" t="s">
        <v>215</v>
      </c>
      <c r="J2" s="418"/>
      <c r="K2" s="418"/>
      <c r="L2" s="418" t="s">
        <v>216</v>
      </c>
      <c r="M2" s="418"/>
      <c r="N2" s="418"/>
      <c r="O2" s="418" t="s">
        <v>217</v>
      </c>
      <c r="P2" s="418"/>
      <c r="Q2" s="419"/>
      <c r="R2" s="106"/>
      <c r="S2" s="106"/>
      <c r="T2" s="106"/>
    </row>
    <row r="3" spans="2:20" ht="18">
      <c r="B3" s="354" t="s">
        <v>49</v>
      </c>
      <c r="C3" s="356">
        <f>'1. General'!$C$19</f>
        <v>2026</v>
      </c>
      <c r="D3" s="356"/>
      <c r="E3" s="356"/>
      <c r="F3" s="357">
        <f>C3+1</f>
        <v>2027</v>
      </c>
      <c r="G3" s="358"/>
      <c r="H3" s="358"/>
      <c r="I3" s="356">
        <f>F3+1</f>
        <v>2028</v>
      </c>
      <c r="J3" s="356"/>
      <c r="K3" s="356"/>
      <c r="L3" s="357">
        <f>I3+1</f>
        <v>2029</v>
      </c>
      <c r="M3" s="358"/>
      <c r="N3" s="358"/>
      <c r="O3" s="356">
        <f>L3+1</f>
        <v>2030</v>
      </c>
      <c r="P3" s="356"/>
      <c r="Q3" s="359"/>
      <c r="R3" s="360">
        <f>O3+1</f>
        <v>2031</v>
      </c>
      <c r="S3" s="358"/>
      <c r="T3" s="358"/>
    </row>
    <row r="4" spans="2:20" s="79" customFormat="1" ht="14.5" customHeight="1">
      <c r="B4" s="355"/>
      <c r="C4" s="361" t="s">
        <v>177</v>
      </c>
      <c r="D4" s="361"/>
      <c r="E4" s="361"/>
      <c r="F4" s="363" t="s">
        <v>177</v>
      </c>
      <c r="G4" s="363"/>
      <c r="H4" s="363"/>
      <c r="I4" s="361" t="s">
        <v>177</v>
      </c>
      <c r="J4" s="361"/>
      <c r="K4" s="361"/>
      <c r="L4" s="363" t="s">
        <v>177</v>
      </c>
      <c r="M4" s="363"/>
      <c r="N4" s="363"/>
      <c r="O4" s="361" t="s">
        <v>177</v>
      </c>
      <c r="P4" s="361"/>
      <c r="Q4" s="362"/>
      <c r="R4" s="369" t="s">
        <v>177</v>
      </c>
      <c r="S4" s="363"/>
      <c r="T4" s="363"/>
    </row>
    <row r="5" spans="2:20" ht="18" customHeight="1">
      <c r="B5" s="172" t="s">
        <v>225</v>
      </c>
      <c r="C5" s="400">
        <f>IFERROR((C18+C19)/C$25,0)</f>
        <v>0</v>
      </c>
      <c r="D5" s="401"/>
      <c r="E5" s="401"/>
      <c r="F5" s="400">
        <f>IFERROR((F18+F19)/F$25,0)</f>
        <v>0</v>
      </c>
      <c r="G5" s="401"/>
      <c r="H5" s="401"/>
      <c r="I5" s="400">
        <f>IFERROR((I18+I19)/I$25,0)</f>
        <v>0</v>
      </c>
      <c r="J5" s="401"/>
      <c r="K5" s="401"/>
      <c r="L5" s="400">
        <f>IFERROR((L18+L19)/L$25,0)</f>
        <v>0</v>
      </c>
      <c r="M5" s="401"/>
      <c r="N5" s="401"/>
      <c r="O5" s="400">
        <f>IFERROR((O18+O19)/O$25,0)</f>
        <v>0</v>
      </c>
      <c r="P5" s="401"/>
      <c r="Q5" s="401"/>
      <c r="R5" s="388">
        <f>IFERROR((R18+R19)/R$25,0)</f>
        <v>0</v>
      </c>
      <c r="S5" s="389"/>
      <c r="T5" s="389"/>
    </row>
    <row r="6" spans="2:20" ht="18" customHeight="1">
      <c r="B6" s="172" t="s">
        <v>226</v>
      </c>
      <c r="C6" s="402">
        <f>IFERROR(C20/C$25,0)</f>
        <v>0</v>
      </c>
      <c r="D6" s="403"/>
      <c r="E6" s="403"/>
      <c r="F6" s="402">
        <f>IFERROR(F20/F$25,0)</f>
        <v>0</v>
      </c>
      <c r="G6" s="403"/>
      <c r="H6" s="403"/>
      <c r="I6" s="402">
        <f>IFERROR(I20/I$25,0)</f>
        <v>0</v>
      </c>
      <c r="J6" s="403"/>
      <c r="K6" s="403"/>
      <c r="L6" s="402">
        <f>IFERROR(L20/L$25,0)</f>
        <v>0</v>
      </c>
      <c r="M6" s="403"/>
      <c r="N6" s="403"/>
      <c r="O6" s="402">
        <f>IFERROR(O20/O$25,0)</f>
        <v>0</v>
      </c>
      <c r="P6" s="403"/>
      <c r="Q6" s="403"/>
      <c r="R6" s="390">
        <f>IFERROR(R20/R$25,0)</f>
        <v>0</v>
      </c>
      <c r="S6" s="391"/>
      <c r="T6" s="391"/>
    </row>
    <row r="7" spans="2:20" ht="18" customHeight="1">
      <c r="B7" s="172" t="s">
        <v>227</v>
      </c>
      <c r="C7" s="402">
        <f>IFERROR(C21/C25,0)</f>
        <v>0</v>
      </c>
      <c r="D7" s="403"/>
      <c r="E7" s="403"/>
      <c r="F7" s="402">
        <f>IFERROR(F21/F25,0)</f>
        <v>0</v>
      </c>
      <c r="G7" s="403"/>
      <c r="H7" s="403"/>
      <c r="I7" s="402">
        <f>IFERROR(I21/I25,0)</f>
        <v>0</v>
      </c>
      <c r="J7" s="403"/>
      <c r="K7" s="403"/>
      <c r="L7" s="402">
        <f>IFERROR(L21/L25,0)</f>
        <v>0</v>
      </c>
      <c r="M7" s="403"/>
      <c r="N7" s="403"/>
      <c r="O7" s="402">
        <f>IFERROR(O21/O25,0)</f>
        <v>0</v>
      </c>
      <c r="P7" s="403"/>
      <c r="Q7" s="403"/>
      <c r="R7" s="390">
        <f>IFERROR(R21/R25,0)</f>
        <v>0</v>
      </c>
      <c r="S7" s="391"/>
      <c r="T7" s="391"/>
    </row>
    <row r="8" spans="2:20" ht="18" customHeight="1">
      <c r="B8" s="172" t="s">
        <v>228</v>
      </c>
      <c r="C8" s="402">
        <f>IFERROR(C22/C25,0)</f>
        <v>0</v>
      </c>
      <c r="D8" s="403"/>
      <c r="E8" s="403"/>
      <c r="F8" s="402">
        <f>IFERROR(F22/F25,0)</f>
        <v>0</v>
      </c>
      <c r="G8" s="403"/>
      <c r="H8" s="403"/>
      <c r="I8" s="402">
        <f>IFERROR(I22/I25,0)</f>
        <v>0</v>
      </c>
      <c r="J8" s="403"/>
      <c r="K8" s="403"/>
      <c r="L8" s="402">
        <f>IFERROR(L22/L25,0)</f>
        <v>0</v>
      </c>
      <c r="M8" s="403"/>
      <c r="N8" s="403"/>
      <c r="O8" s="402">
        <f>IFERROR(O22/O25,0)</f>
        <v>0</v>
      </c>
      <c r="P8" s="403"/>
      <c r="Q8" s="403"/>
      <c r="R8" s="390">
        <f>IFERROR(R22/R25,0)</f>
        <v>0</v>
      </c>
      <c r="S8" s="391"/>
      <c r="T8" s="391"/>
    </row>
    <row r="9" spans="2:20" ht="18" customHeight="1">
      <c r="B9" s="173" t="s">
        <v>229</v>
      </c>
      <c r="C9" s="402">
        <f>IFERROR((C23/C25)+'5. Capacity Building'!D57,0)</f>
        <v>0</v>
      </c>
      <c r="D9" s="403"/>
      <c r="E9" s="403"/>
      <c r="F9" s="402">
        <f>IFERROR((F23/F25)+'5. Capacity Building'!E57,0)</f>
        <v>0</v>
      </c>
      <c r="G9" s="403"/>
      <c r="H9" s="403"/>
      <c r="I9" s="402">
        <f>IFERROR((I23/I25)+'5. Capacity Building'!F57,0)</f>
        <v>0</v>
      </c>
      <c r="J9" s="403"/>
      <c r="K9" s="403"/>
      <c r="L9" s="402">
        <f>IFERROR((L23/L25)+'5. Capacity Building'!G57,0)</f>
        <v>0</v>
      </c>
      <c r="M9" s="403"/>
      <c r="N9" s="403"/>
      <c r="O9" s="402">
        <f>IFERROR((O23/O25)+'5. Capacity Building'!H57,0)</f>
        <v>0</v>
      </c>
      <c r="P9" s="403"/>
      <c r="Q9" s="403"/>
      <c r="R9" s="390">
        <f>IFERROR((R23/R25)+'5. Capacity Building'!#REF!,0)</f>
        <v>0</v>
      </c>
      <c r="S9" s="391"/>
      <c r="T9" s="391"/>
    </row>
    <row r="10" spans="2:20" ht="19">
      <c r="B10" s="241" t="s">
        <v>175</v>
      </c>
      <c r="C10" s="406">
        <f>IFERROR(IF(((C24/C25)+'5. Capacity Building'!D57)&gt;1,1,((C24/C25)+'5. Capacity Building'!D57)),0)</f>
        <v>0</v>
      </c>
      <c r="D10" s="406"/>
      <c r="E10" s="407"/>
      <c r="F10" s="396">
        <f>IFERROR(IF(((F24/F25)+'5. Capacity Building'!E57)&gt;1,1,((F24/F25)+'5. Capacity Building'!E57)),0)</f>
        <v>0</v>
      </c>
      <c r="G10" s="397"/>
      <c r="H10" s="398"/>
      <c r="I10" s="396">
        <f>IFERROR(IF(((I24/I25)+'5. Capacity Building'!F57)&gt;1,1,((I24/I25)+'5. Capacity Building'!F57)),0)</f>
        <v>0</v>
      </c>
      <c r="J10" s="397"/>
      <c r="K10" s="398"/>
      <c r="L10" s="396">
        <f>IFERROR(IF(((L24/L25)+'5. Capacity Building'!G57)&gt;1,1,((L24/L25)+'5. Capacity Building'!G57)),0)</f>
        <v>0</v>
      </c>
      <c r="M10" s="397"/>
      <c r="N10" s="398"/>
      <c r="O10" s="396">
        <f>IFERROR(IF(((O24/O25)+'5. Capacity Building'!H57)&gt;1,1,((O24/O25)+'5. Capacity Building'!H57)),0)</f>
        <v>0</v>
      </c>
      <c r="P10" s="397"/>
      <c r="Q10" s="398"/>
      <c r="R10" s="384">
        <f>IFERROR(IF(((R24/R25)+'5. Capacity Building'!#REF!)&gt;1,1,((R24/R25)+'5. Capacity Building'!#REF!)),0)</f>
        <v>0</v>
      </c>
      <c r="S10" s="384"/>
      <c r="T10" s="385"/>
    </row>
    <row r="11" spans="2:20" ht="17" thickBot="1">
      <c r="B11" s="174" t="s">
        <v>179</v>
      </c>
      <c r="C11" s="408">
        <f>IFERROR(IF(('1. General'!C24/('1. General'!C25*0.3)*0.1)&gt;=10%,"10%",('1. General'!C24/('1. General'!C25*0.3)*0.1)),0)</f>
        <v>0</v>
      </c>
      <c r="D11" s="408"/>
      <c r="E11" s="409"/>
      <c r="F11" s="408">
        <f>IFERROR(IF(('1. General'!D24/('1. General'!D25*0.3)*0.1)&gt;=10%,"10%",('1. General'!D24/('1. General'!D25*0.3)*0.1)),0)</f>
        <v>0</v>
      </c>
      <c r="G11" s="408"/>
      <c r="H11" s="409"/>
      <c r="I11" s="408">
        <f>IFERROR(IF(('1. General'!E24/('1. General'!E25*0.3)*0.1)&gt;=10%,"10%",('1. General'!E24/('1. General'!E25*0.3)*0.1)),0)</f>
        <v>0</v>
      </c>
      <c r="J11" s="408"/>
      <c r="K11" s="409"/>
      <c r="L11" s="408">
        <f>IFERROR(IF(('1. General'!F24/('1. General'!F25*0.3)*0.1)&gt;=10%,"10%",('1. General'!F24/('1. General'!F25*0.3)*0.1)),0)</f>
        <v>0</v>
      </c>
      <c r="M11" s="408"/>
      <c r="N11" s="409"/>
      <c r="O11" s="399">
        <f>IFERROR(IF(('1. General'!G24/('1. General'!G25*0.3)*0.1)&gt;=10%,"10%",('1. General'!G24/('1. General'!G25*0.3)*0.1)),0)</f>
        <v>0</v>
      </c>
      <c r="P11" s="384"/>
      <c r="Q11" s="385"/>
      <c r="R11" s="386">
        <f>IFERROR(IF(('1. General'!H24/('1. General'!H25*0.3)*0.1)&gt;=10%,"10%",('1. General'!H24/('1. General'!H25*0.3)*0.1)),0)</f>
        <v>0</v>
      </c>
      <c r="S11" s="386"/>
      <c r="T11" s="387"/>
    </row>
    <row r="12" spans="2:20" ht="20" thickBot="1">
      <c r="B12" s="242" t="s">
        <v>182</v>
      </c>
      <c r="C12" s="420">
        <f>'4. Labor'!E9</f>
        <v>0</v>
      </c>
      <c r="D12" s="420"/>
      <c r="E12" s="421"/>
      <c r="F12" s="422">
        <f>'4. Labor'!H9</f>
        <v>0</v>
      </c>
      <c r="G12" s="423"/>
      <c r="H12" s="424"/>
      <c r="I12" s="422">
        <f>'4. Labor'!K9</f>
        <v>0</v>
      </c>
      <c r="J12" s="423"/>
      <c r="K12" s="424"/>
      <c r="L12" s="422">
        <f>'4. Labor'!N9</f>
        <v>0</v>
      </c>
      <c r="M12" s="423"/>
      <c r="N12" s="424"/>
      <c r="O12" s="422">
        <f>'4. Labor'!Q9</f>
        <v>0</v>
      </c>
      <c r="P12" s="423"/>
      <c r="Q12" s="424"/>
      <c r="R12" s="386">
        <f>IFERROR(IF(('1. General'!H25/('1. General'!H26*0.3)*0.1)&gt;=10%,"10%",('1. General'!H25/('1. General'!H26*0.3)*0.1)),0)</f>
        <v>0</v>
      </c>
      <c r="S12" s="386"/>
      <c r="T12" s="387"/>
    </row>
    <row r="14" spans="2:20" ht="11" customHeight="1" thickBot="1"/>
    <row r="15" spans="2:20" ht="21">
      <c r="B15" s="202" t="s">
        <v>218</v>
      </c>
      <c r="C15" s="418" t="s">
        <v>213</v>
      </c>
      <c r="D15" s="418"/>
      <c r="E15" s="418"/>
      <c r="F15" s="418" t="s">
        <v>214</v>
      </c>
      <c r="G15" s="418"/>
      <c r="H15" s="418"/>
      <c r="I15" s="418" t="s">
        <v>215</v>
      </c>
      <c r="J15" s="418"/>
      <c r="K15" s="418"/>
      <c r="L15" s="418" t="s">
        <v>216</v>
      </c>
      <c r="M15" s="418"/>
      <c r="N15" s="418"/>
      <c r="O15" s="418" t="s">
        <v>217</v>
      </c>
      <c r="P15" s="418"/>
      <c r="Q15" s="418"/>
      <c r="R15" s="106"/>
      <c r="S15" s="106"/>
      <c r="T15" s="106"/>
    </row>
    <row r="16" spans="2:20" ht="18">
      <c r="B16" s="354" t="s">
        <v>49</v>
      </c>
      <c r="C16" s="356">
        <f>'1. General'!$C$19</f>
        <v>2026</v>
      </c>
      <c r="D16" s="356"/>
      <c r="E16" s="356"/>
      <c r="F16" s="357">
        <f>C16+1</f>
        <v>2027</v>
      </c>
      <c r="G16" s="358"/>
      <c r="H16" s="358"/>
      <c r="I16" s="356">
        <f>F16+1</f>
        <v>2028</v>
      </c>
      <c r="J16" s="356"/>
      <c r="K16" s="356"/>
      <c r="L16" s="357">
        <f>I16+1</f>
        <v>2029</v>
      </c>
      <c r="M16" s="358"/>
      <c r="N16" s="358"/>
      <c r="O16" s="356">
        <f>L16+1</f>
        <v>2030</v>
      </c>
      <c r="P16" s="356"/>
      <c r="Q16" s="359"/>
      <c r="R16" s="360">
        <f>O16+1</f>
        <v>2031</v>
      </c>
      <c r="S16" s="358"/>
      <c r="T16" s="358"/>
    </row>
    <row r="17" spans="2:20" s="79" customFormat="1" ht="14.5" customHeight="1">
      <c r="B17" s="355"/>
      <c r="C17" s="361" t="s">
        <v>180</v>
      </c>
      <c r="D17" s="361"/>
      <c r="E17" s="361"/>
      <c r="F17" s="363" t="s">
        <v>180</v>
      </c>
      <c r="G17" s="363"/>
      <c r="H17" s="363"/>
      <c r="I17" s="361" t="s">
        <v>180</v>
      </c>
      <c r="J17" s="361"/>
      <c r="K17" s="361"/>
      <c r="L17" s="363" t="s">
        <v>180</v>
      </c>
      <c r="M17" s="363"/>
      <c r="N17" s="363"/>
      <c r="O17" s="361" t="s">
        <v>180</v>
      </c>
      <c r="P17" s="361"/>
      <c r="Q17" s="362"/>
      <c r="R17" s="369" t="s">
        <v>180</v>
      </c>
      <c r="S17" s="363"/>
      <c r="T17" s="363"/>
    </row>
    <row r="18" spans="2:20" ht="15.5" customHeight="1">
      <c r="B18" s="172" t="s">
        <v>171</v>
      </c>
      <c r="C18" s="368">
        <f>'2. Goods &amp; Services'!$J$91</f>
        <v>0</v>
      </c>
      <c r="D18" s="366"/>
      <c r="E18" s="366"/>
      <c r="F18" s="366">
        <f>'2. Goods &amp; Services'!$M$91</f>
        <v>0</v>
      </c>
      <c r="G18" s="366"/>
      <c r="H18" s="366"/>
      <c r="I18" s="366">
        <f>'2. Goods &amp; Services'!$P$91</f>
        <v>0</v>
      </c>
      <c r="J18" s="366"/>
      <c r="K18" s="366"/>
      <c r="L18" s="366">
        <f>'2. Goods &amp; Services'!$S$91</f>
        <v>0</v>
      </c>
      <c r="M18" s="366"/>
      <c r="N18" s="366"/>
      <c r="O18" s="366">
        <f>'2. Goods &amp; Services'!$V$91</f>
        <v>0</v>
      </c>
      <c r="P18" s="366"/>
      <c r="Q18" s="366"/>
      <c r="R18" s="370" t="e">
        <f>'2. Goods &amp; Services'!#REF!</f>
        <v>#REF!</v>
      </c>
      <c r="S18" s="365"/>
      <c r="T18" s="371"/>
    </row>
    <row r="19" spans="2:20" ht="15.5" customHeight="1">
      <c r="B19" s="172" t="s">
        <v>173</v>
      </c>
      <c r="C19" s="413">
        <f>'3. Depr &amp; Amor'!$G$21</f>
        <v>0</v>
      </c>
      <c r="D19" s="364"/>
      <c r="E19" s="364"/>
      <c r="F19" s="364">
        <f>'3. Depr &amp; Amor'!$J$21</f>
        <v>0</v>
      </c>
      <c r="G19" s="364"/>
      <c r="H19" s="364"/>
      <c r="I19" s="364">
        <f>'3. Depr &amp; Amor'!$M$21</f>
        <v>0</v>
      </c>
      <c r="J19" s="364"/>
      <c r="K19" s="364"/>
      <c r="L19" s="364">
        <f>'3. Depr &amp; Amor'!$P$21</f>
        <v>0</v>
      </c>
      <c r="M19" s="364"/>
      <c r="N19" s="364"/>
      <c r="O19" s="364">
        <f>'3. Depr &amp; Amor'!$S$21</f>
        <v>0</v>
      </c>
      <c r="P19" s="364"/>
      <c r="Q19" s="364"/>
      <c r="R19" s="372" t="e">
        <f>'3. Depr &amp; Amor'!#REF!</f>
        <v>#REF!</v>
      </c>
      <c r="S19" s="373"/>
      <c r="T19" s="374"/>
    </row>
    <row r="20" spans="2:20" ht="15.5" customHeight="1">
      <c r="B20" s="172" t="s">
        <v>172</v>
      </c>
      <c r="C20" s="367">
        <f>'4. Labor'!$E$16</f>
        <v>0</v>
      </c>
      <c r="D20" s="365"/>
      <c r="E20" s="365"/>
      <c r="F20" s="365">
        <f>'4. Labor'!$H$16</f>
        <v>0</v>
      </c>
      <c r="G20" s="365"/>
      <c r="H20" s="365"/>
      <c r="I20" s="365">
        <f>'4. Labor'!$K$16</f>
        <v>0</v>
      </c>
      <c r="J20" s="365"/>
      <c r="K20" s="365"/>
      <c r="L20" s="365">
        <f>'4. Labor'!$N$16</f>
        <v>0</v>
      </c>
      <c r="M20" s="365"/>
      <c r="N20" s="365"/>
      <c r="O20" s="365">
        <f>'4. Labor'!$Q$16</f>
        <v>0</v>
      </c>
      <c r="P20" s="365"/>
      <c r="Q20" s="365"/>
      <c r="R20" s="370" t="e">
        <f>'4. Labor'!#REF!</f>
        <v>#REF!</v>
      </c>
      <c r="S20" s="365"/>
      <c r="T20" s="371"/>
    </row>
    <row r="21" spans="2:20" ht="15.5" customHeight="1">
      <c r="B21" s="172" t="s">
        <v>170</v>
      </c>
      <c r="C21" s="367">
        <f>'5. Capacity Building'!$D$17</f>
        <v>0</v>
      </c>
      <c r="D21" s="365"/>
      <c r="E21" s="365"/>
      <c r="F21" s="365">
        <f>'5. Capacity Building'!$E$17</f>
        <v>0</v>
      </c>
      <c r="G21" s="365"/>
      <c r="H21" s="365"/>
      <c r="I21" s="365">
        <f>'5. Capacity Building'!$F$17</f>
        <v>0</v>
      </c>
      <c r="J21" s="365"/>
      <c r="K21" s="365"/>
      <c r="L21" s="365">
        <f>'5. Capacity Building'!$G$17</f>
        <v>0</v>
      </c>
      <c r="M21" s="365"/>
      <c r="N21" s="365"/>
      <c r="O21" s="365">
        <f>'5. Capacity Building'!$H$17</f>
        <v>0</v>
      </c>
      <c r="P21" s="365"/>
      <c r="Q21" s="365"/>
      <c r="R21" s="370" t="e">
        <f>'5. Capacity Building'!#REF!</f>
        <v>#REF!</v>
      </c>
      <c r="S21" s="365"/>
      <c r="T21" s="371"/>
    </row>
    <row r="22" spans="2:20" ht="15.5" customHeight="1">
      <c r="B22" s="172" t="s">
        <v>174</v>
      </c>
      <c r="C22" s="367">
        <f>'5. Capacity Building'!$D$38</f>
        <v>0</v>
      </c>
      <c r="D22" s="365"/>
      <c r="E22" s="365"/>
      <c r="F22" s="365">
        <f>'5. Capacity Building'!$E$38</f>
        <v>0</v>
      </c>
      <c r="G22" s="365"/>
      <c r="H22" s="365"/>
      <c r="I22" s="365">
        <f>'5. Capacity Building'!$F$38</f>
        <v>0</v>
      </c>
      <c r="J22" s="365"/>
      <c r="K22" s="365"/>
      <c r="L22" s="365">
        <f>'5. Capacity Building'!$G$38</f>
        <v>0</v>
      </c>
      <c r="M22" s="365"/>
      <c r="N22" s="365"/>
      <c r="O22" s="365">
        <f>'5. Capacity Building'!$H$38</f>
        <v>0</v>
      </c>
      <c r="P22" s="365"/>
      <c r="Q22" s="365"/>
      <c r="R22" s="370" t="e">
        <f>'5. Capacity Building'!#REF!</f>
        <v>#REF!</v>
      </c>
      <c r="S22" s="365"/>
      <c r="T22" s="371"/>
    </row>
    <row r="23" spans="2:20" ht="15.5" customHeight="1" thickBot="1">
      <c r="B23" s="173" t="s">
        <v>169</v>
      </c>
      <c r="C23" s="414">
        <f>'5. Capacity Building'!$D$56</f>
        <v>0</v>
      </c>
      <c r="D23" s="376"/>
      <c r="E23" s="376"/>
      <c r="F23" s="376">
        <f>'5. Capacity Building'!$E$56</f>
        <v>0</v>
      </c>
      <c r="G23" s="376"/>
      <c r="H23" s="376"/>
      <c r="I23" s="376">
        <f>'5. Capacity Building'!$F$56</f>
        <v>0</v>
      </c>
      <c r="J23" s="376"/>
      <c r="K23" s="376"/>
      <c r="L23" s="376">
        <f>'5. Capacity Building'!$G$56</f>
        <v>0</v>
      </c>
      <c r="M23" s="376"/>
      <c r="N23" s="376"/>
      <c r="O23" s="376">
        <f>'5. Capacity Building'!$H$56</f>
        <v>0</v>
      </c>
      <c r="P23" s="376"/>
      <c r="Q23" s="376"/>
      <c r="R23" s="375" t="e">
        <f>'5. Capacity Building'!#REF!</f>
        <v>#REF!</v>
      </c>
      <c r="S23" s="376"/>
      <c r="T23" s="377"/>
    </row>
    <row r="24" spans="2:20" ht="15.5" customHeight="1" thickTop="1">
      <c r="B24" s="243" t="s">
        <v>176</v>
      </c>
      <c r="C24" s="415">
        <f>SUM(C18:E23)</f>
        <v>0</v>
      </c>
      <c r="D24" s="415"/>
      <c r="E24" s="416"/>
      <c r="F24" s="392">
        <f t="shared" ref="F24" si="0">SUM(F18:H23)</f>
        <v>0</v>
      </c>
      <c r="G24" s="392"/>
      <c r="H24" s="393"/>
      <c r="I24" s="392">
        <f t="shared" ref="I24" si="1">SUM(I18:K23)</f>
        <v>0</v>
      </c>
      <c r="J24" s="392"/>
      <c r="K24" s="393"/>
      <c r="L24" s="392">
        <f t="shared" ref="L24" si="2">SUM(L18:N23)</f>
        <v>0</v>
      </c>
      <c r="M24" s="392"/>
      <c r="N24" s="393"/>
      <c r="O24" s="392">
        <f t="shared" ref="O24" si="3">SUM(O18:Q23)</f>
        <v>0</v>
      </c>
      <c r="P24" s="392"/>
      <c r="Q24" s="393"/>
      <c r="R24" s="378" t="e">
        <f>SUM(R19:T23)</f>
        <v>#REF!</v>
      </c>
      <c r="S24" s="379"/>
      <c r="T24" s="380"/>
    </row>
    <row r="25" spans="2:20" ht="15.5" customHeight="1" thickBot="1">
      <c r="B25" s="244" t="s">
        <v>219</v>
      </c>
      <c r="C25" s="404">
        <f>'4. Labor'!E14+'2. Goods &amp; Services'!H4+'5. Capacity Building'!D17+'5. Capacity Building'!D38+'5. Capacity Building'!D56+'3. Depr &amp; Amor'!E4</f>
        <v>0</v>
      </c>
      <c r="D25" s="404"/>
      <c r="E25" s="405"/>
      <c r="F25" s="410">
        <f>'4. Labor'!H14+'2. Goods &amp; Services'!K4+'5. Capacity Building'!E17+'5. Capacity Building'!E38+'5. Capacity Building'!E56+'3. Depr &amp; Amor'!H4</f>
        <v>0</v>
      </c>
      <c r="G25" s="411"/>
      <c r="H25" s="412"/>
      <c r="I25" s="394">
        <f>'4. Labor'!K14+'2. Goods &amp; Services'!N4+'5. Capacity Building'!F17+'5. Capacity Building'!F38+'5. Capacity Building'!F56+'3. Depr &amp; Amor'!K4</f>
        <v>0</v>
      </c>
      <c r="J25" s="394"/>
      <c r="K25" s="395"/>
      <c r="L25" s="394">
        <f>'4. Labor'!N14+'2. Goods &amp; Services'!Q4+'5. Capacity Building'!G17+'5. Capacity Building'!G38+'5. Capacity Building'!G56+'3. Depr &amp; Amor'!N4</f>
        <v>0</v>
      </c>
      <c r="M25" s="394"/>
      <c r="N25" s="395"/>
      <c r="O25" s="394">
        <f>'4. Labor'!Q14+'2. Goods &amp; Services'!T4+'5. Capacity Building'!H17+'5. Capacity Building'!H38+'5. Capacity Building'!H56+'3. Depr &amp; Amor'!Q4</f>
        <v>0</v>
      </c>
      <c r="P25" s="394"/>
      <c r="Q25" s="395"/>
      <c r="R25" s="381" t="e">
        <f>'4. Labor'!#REF!+'2. Goods &amp; Services'!#REF!+'5. Capacity Building'!#REF!+'5. Capacity Building'!#REF!+'5. Capacity Building'!#REF!+'3. Depr &amp; Amor'!#REF!</f>
        <v>#REF!</v>
      </c>
      <c r="S25" s="382"/>
      <c r="T25" s="383"/>
    </row>
    <row r="26" spans="2:20" ht="21">
      <c r="B26" s="220" t="s">
        <v>149</v>
      </c>
    </row>
  </sheetData>
  <sheetProtection password="DFBA" sheet="1" objects="1" scenarios="1"/>
  <mergeCells count="133">
    <mergeCell ref="P1:Q1"/>
    <mergeCell ref="C15:E15"/>
    <mergeCell ref="C2:E2"/>
    <mergeCell ref="F15:H15"/>
    <mergeCell ref="I15:K15"/>
    <mergeCell ref="L15:N15"/>
    <mergeCell ref="O15:Q15"/>
    <mergeCell ref="F2:H2"/>
    <mergeCell ref="I2:K2"/>
    <mergeCell ref="L2:N2"/>
    <mergeCell ref="O2:Q2"/>
    <mergeCell ref="C12:E12"/>
    <mergeCell ref="F12:H12"/>
    <mergeCell ref="I12:K12"/>
    <mergeCell ref="L12:N12"/>
    <mergeCell ref="O12:Q12"/>
    <mergeCell ref="C23:E23"/>
    <mergeCell ref="C24:E24"/>
    <mergeCell ref="R12:T12"/>
    <mergeCell ref="B3:B4"/>
    <mergeCell ref="C3:E3"/>
    <mergeCell ref="F3:H3"/>
    <mergeCell ref="I3:K3"/>
    <mergeCell ref="L3:N3"/>
    <mergeCell ref="C4:E4"/>
    <mergeCell ref="F4:H4"/>
    <mergeCell ref="I4:K4"/>
    <mergeCell ref="L4:N4"/>
    <mergeCell ref="F5:H5"/>
    <mergeCell ref="F6:H6"/>
    <mergeCell ref="F7:H7"/>
    <mergeCell ref="L11:N11"/>
    <mergeCell ref="I10:K10"/>
    <mergeCell ref="I11:K11"/>
    <mergeCell ref="I5:K5"/>
    <mergeCell ref="I6:K6"/>
    <mergeCell ref="I7:K7"/>
    <mergeCell ref="L5:N5"/>
    <mergeCell ref="L6:N6"/>
    <mergeCell ref="L7:N7"/>
    <mergeCell ref="F21:H21"/>
    <mergeCell ref="I18:K18"/>
    <mergeCell ref="I21:K21"/>
    <mergeCell ref="C25:E25"/>
    <mergeCell ref="C10:E10"/>
    <mergeCell ref="C11:E11"/>
    <mergeCell ref="C5:E5"/>
    <mergeCell ref="C6:E6"/>
    <mergeCell ref="C7:E7"/>
    <mergeCell ref="C8:E8"/>
    <mergeCell ref="C9:E9"/>
    <mergeCell ref="F10:H10"/>
    <mergeCell ref="F11:H11"/>
    <mergeCell ref="F8:H8"/>
    <mergeCell ref="F9:H9"/>
    <mergeCell ref="F22:H22"/>
    <mergeCell ref="F23:H23"/>
    <mergeCell ref="F24:H24"/>
    <mergeCell ref="F25:H25"/>
    <mergeCell ref="C21:E21"/>
    <mergeCell ref="C22:E22"/>
    <mergeCell ref="C16:E16"/>
    <mergeCell ref="C17:E17"/>
    <mergeCell ref="C19:E19"/>
    <mergeCell ref="I23:K23"/>
    <mergeCell ref="I24:K24"/>
    <mergeCell ref="I25:K25"/>
    <mergeCell ref="I8:K8"/>
    <mergeCell ref="I9:K9"/>
    <mergeCell ref="L22:N22"/>
    <mergeCell ref="L23:N23"/>
    <mergeCell ref="L24:N24"/>
    <mergeCell ref="L25:N25"/>
    <mergeCell ref="L10:N10"/>
    <mergeCell ref="I22:K22"/>
    <mergeCell ref="L8:N8"/>
    <mergeCell ref="L9:N9"/>
    <mergeCell ref="L19:N19"/>
    <mergeCell ref="L20:N20"/>
    <mergeCell ref="L18:N18"/>
    <mergeCell ref="L21:N21"/>
    <mergeCell ref="O23:Q23"/>
    <mergeCell ref="O24:Q24"/>
    <mergeCell ref="O25:Q25"/>
    <mergeCell ref="O10:Q10"/>
    <mergeCell ref="O11:Q11"/>
    <mergeCell ref="O5:Q5"/>
    <mergeCell ref="O6:Q6"/>
    <mergeCell ref="O7:Q7"/>
    <mergeCell ref="O8:Q8"/>
    <mergeCell ref="O9:Q9"/>
    <mergeCell ref="R23:T23"/>
    <mergeCell ref="R24:T24"/>
    <mergeCell ref="R25:T25"/>
    <mergeCell ref="R10:T10"/>
    <mergeCell ref="R11:T11"/>
    <mergeCell ref="R5:T5"/>
    <mergeCell ref="R6:T6"/>
    <mergeCell ref="R7:T7"/>
    <mergeCell ref="R8:T8"/>
    <mergeCell ref="R9:T9"/>
    <mergeCell ref="R3:T3"/>
    <mergeCell ref="R4:T4"/>
    <mergeCell ref="O18:Q18"/>
    <mergeCell ref="O21:Q21"/>
    <mergeCell ref="O22:Q22"/>
    <mergeCell ref="R22:T22"/>
    <mergeCell ref="R17:T17"/>
    <mergeCell ref="R19:T19"/>
    <mergeCell ref="R20:T20"/>
    <mergeCell ref="R18:T18"/>
    <mergeCell ref="R21:T21"/>
    <mergeCell ref="O3:Q3"/>
    <mergeCell ref="O4:Q4"/>
    <mergeCell ref="B16:B17"/>
    <mergeCell ref="I16:K16"/>
    <mergeCell ref="L16:N16"/>
    <mergeCell ref="O16:Q16"/>
    <mergeCell ref="R16:T16"/>
    <mergeCell ref="O17:Q17"/>
    <mergeCell ref="L17:N17"/>
    <mergeCell ref="O19:Q19"/>
    <mergeCell ref="O20:Q20"/>
    <mergeCell ref="I17:K17"/>
    <mergeCell ref="I19:K19"/>
    <mergeCell ref="I20:K20"/>
    <mergeCell ref="F16:H16"/>
    <mergeCell ref="F17:H17"/>
    <mergeCell ref="F19:H19"/>
    <mergeCell ref="F20:H20"/>
    <mergeCell ref="F18:H18"/>
    <mergeCell ref="C20:E20"/>
    <mergeCell ref="C18:E18"/>
  </mergeCells>
  <pageMargins left="0.7" right="0.7" top="0.75" bottom="0.75" header="0.3" footer="0.3"/>
  <pageSetup orientation="portrait" r:id="rId1"/>
  <headerFooter>
    <oddFooter>&amp;L&amp;1#&amp;"Arial"&amp;10&amp;K000000Saudi Aramco: Public</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F3FE9-1762-4371-9C2B-2F642ECA7D4A}">
  <dimension ref="A1:A16"/>
  <sheetViews>
    <sheetView workbookViewId="0">
      <selection activeCell="A5" sqref="A5"/>
    </sheetView>
  </sheetViews>
  <sheetFormatPr baseColWidth="10" defaultColWidth="8.83203125" defaultRowHeight="15"/>
  <cols>
    <col min="1" max="1" width="133.6640625" customWidth="1"/>
  </cols>
  <sheetData>
    <row r="1" spans="1:1" ht="28">
      <c r="A1" s="3" t="s">
        <v>23</v>
      </c>
    </row>
    <row r="2" spans="1:1" ht="17" thickBot="1">
      <c r="A2" s="11" t="s">
        <v>29</v>
      </c>
    </row>
    <row r="3" spans="1:1" ht="16" thickBot="1">
      <c r="A3" s="4"/>
    </row>
    <row r="4" spans="1:1" ht="24" thickBot="1">
      <c r="A4" s="2" t="s">
        <v>7</v>
      </c>
    </row>
    <row r="5" spans="1:1" ht="51">
      <c r="A5" s="9" t="s">
        <v>21</v>
      </c>
    </row>
    <row r="6" spans="1:1" ht="51">
      <c r="A6" s="1" t="s">
        <v>24</v>
      </c>
    </row>
    <row r="7" spans="1:1" ht="34">
      <c r="A7" s="10" t="s">
        <v>25</v>
      </c>
    </row>
    <row r="8" spans="1:1" ht="221">
      <c r="A8" s="1" t="s">
        <v>20</v>
      </c>
    </row>
    <row r="9" spans="1:1" ht="136">
      <c r="A9" s="10" t="s">
        <v>26</v>
      </c>
    </row>
    <row r="10" spans="1:1" ht="68">
      <c r="A10" s="12" t="s">
        <v>30</v>
      </c>
    </row>
    <row r="11" spans="1:1" ht="18" thickBot="1">
      <c r="A11" s="10" t="s">
        <v>27</v>
      </c>
    </row>
    <row r="12" spans="1:1" ht="16">
      <c r="A12" s="6" t="s">
        <v>14</v>
      </c>
    </row>
    <row r="13" spans="1:1" ht="18">
      <c r="A13" s="7" t="s">
        <v>8</v>
      </c>
    </row>
    <row r="14" spans="1:1" ht="19" thickBot="1">
      <c r="A14" s="8"/>
    </row>
    <row r="15" spans="1:1">
      <c r="A15" s="5"/>
    </row>
    <row r="16" spans="1:1">
      <c r="A16" s="5"/>
    </row>
  </sheetData>
  <sheetProtection algorithmName="SHA-512" hashValue="RrtQ96y+l7pVsQ0uCfoCpmSEEulep4gBOUcsX0nvepRmh6l6H8vg7xFlaozd64ob5XNBvEPeXieZ6XuxOYRRwg==" saltValue="PU/PViBTmEtQ83eUbq0gLg==" spinCount="100000" sheet="1" objects="1" scenarios="1"/>
  <hyperlinks>
    <hyperlink ref="A13" r:id="rId1" xr:uid="{CEF4CEF7-67A1-41EF-92F1-FAE8F8168153}"/>
  </hyperlinks>
  <pageMargins left="0.7" right="0.7" top="0.75" bottom="0.75" header="0.3" footer="0.3"/>
  <pageSetup orientation="portrait" r:id="rId2"/>
  <headerFooter>
    <oddFooter>&amp;L&amp;1#&amp;"Arial"&amp;10&amp;K000000Saudi Aramco: Public</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9B87E-8EA9-4D4B-A58D-76F9008B04A3}">
  <dimension ref="A1:L63"/>
  <sheetViews>
    <sheetView showGridLines="0" topLeftCell="A28" zoomScaleNormal="100" workbookViewId="0">
      <selection activeCell="D27" sqref="D27"/>
    </sheetView>
  </sheetViews>
  <sheetFormatPr baseColWidth="10" defaultColWidth="9.1640625" defaultRowHeight="15"/>
  <cols>
    <col min="1" max="1" width="3.33203125" style="13" customWidth="1"/>
    <col min="2" max="2" width="33.1640625" style="13" customWidth="1"/>
    <col min="3" max="3" width="14.5" style="13" bestFit="1" customWidth="1"/>
    <col min="4" max="8" width="14" style="13" customWidth="1"/>
    <col min="9" max="10" width="9.1640625" style="13"/>
    <col min="11" max="12" width="11.6640625" style="13" bestFit="1" customWidth="1"/>
    <col min="13" max="16384" width="9.1640625" style="13"/>
  </cols>
  <sheetData>
    <row r="1" spans="2:8" ht="28">
      <c r="B1" s="20" t="s">
        <v>50</v>
      </c>
    </row>
    <row r="2" spans="2:8" ht="21">
      <c r="B2" s="436" t="s">
        <v>51</v>
      </c>
      <c r="C2" s="436"/>
      <c r="D2" s="436"/>
      <c r="E2" s="436"/>
      <c r="F2" s="436"/>
      <c r="G2" s="436"/>
      <c r="H2" s="436"/>
    </row>
    <row r="3" spans="2:8">
      <c r="B3" s="216" t="s">
        <v>3</v>
      </c>
      <c r="C3" s="438"/>
      <c r="D3" s="438"/>
      <c r="E3" s="438"/>
      <c r="F3" s="438"/>
      <c r="G3" s="438"/>
      <c r="H3" s="439"/>
    </row>
    <row r="4" spans="2:8">
      <c r="B4" s="217" t="s">
        <v>132</v>
      </c>
      <c r="C4" s="465"/>
      <c r="D4" s="466"/>
      <c r="E4" s="466"/>
      <c r="F4" s="466"/>
      <c r="G4" s="466"/>
      <c r="H4" s="467"/>
    </row>
    <row r="5" spans="2:8">
      <c r="B5" s="218" t="s">
        <v>201</v>
      </c>
      <c r="C5" s="447"/>
      <c r="D5" s="448"/>
      <c r="E5" s="448"/>
      <c r="F5" s="448"/>
      <c r="G5" s="448"/>
      <c r="H5" s="449"/>
    </row>
    <row r="6" spans="2:8" ht="6" customHeight="1"/>
    <row r="7" spans="2:8">
      <c r="B7" s="216" t="s">
        <v>136</v>
      </c>
      <c r="C7" s="450"/>
      <c r="D7" s="451"/>
      <c r="E7" s="451"/>
      <c r="F7" s="451"/>
      <c r="G7" s="451"/>
      <c r="H7" s="452"/>
    </row>
    <row r="8" spans="2:8">
      <c r="B8" s="217" t="s">
        <v>15</v>
      </c>
      <c r="C8" s="453"/>
      <c r="D8" s="454"/>
      <c r="E8" s="454"/>
      <c r="F8" s="454"/>
      <c r="G8" s="454"/>
      <c r="H8" s="455"/>
    </row>
    <row r="9" spans="2:8">
      <c r="B9" s="217" t="s">
        <v>1</v>
      </c>
      <c r="C9" s="453"/>
      <c r="D9" s="454"/>
      <c r="E9" s="454"/>
      <c r="F9" s="454"/>
      <c r="G9" s="454"/>
      <c r="H9" s="455"/>
    </row>
    <row r="10" spans="2:8">
      <c r="B10" s="218" t="s">
        <v>2</v>
      </c>
      <c r="C10" s="456"/>
      <c r="D10" s="457"/>
      <c r="E10" s="457"/>
      <c r="F10" s="457"/>
      <c r="G10" s="457"/>
      <c r="H10" s="458"/>
    </row>
    <row r="11" spans="2:8" ht="6" customHeight="1"/>
    <row r="12" spans="2:8">
      <c r="B12" s="216" t="s">
        <v>135</v>
      </c>
      <c r="C12" s="450"/>
      <c r="D12" s="451"/>
      <c r="E12" s="451"/>
      <c r="F12" s="451"/>
      <c r="G12" s="451"/>
      <c r="H12" s="452"/>
    </row>
    <row r="13" spans="2:8">
      <c r="B13" s="217" t="s">
        <v>52</v>
      </c>
      <c r="C13" s="453"/>
      <c r="D13" s="454"/>
      <c r="E13" s="454"/>
      <c r="F13" s="454"/>
      <c r="G13" s="454"/>
      <c r="H13" s="455"/>
    </row>
    <row r="14" spans="2:8">
      <c r="B14" s="217" t="s">
        <v>53</v>
      </c>
      <c r="C14" s="453"/>
      <c r="D14" s="454"/>
      <c r="E14" s="454"/>
      <c r="F14" s="454"/>
      <c r="G14" s="454"/>
      <c r="H14" s="455"/>
    </row>
    <row r="15" spans="2:8">
      <c r="B15" s="218" t="s">
        <v>54</v>
      </c>
      <c r="C15" s="456"/>
      <c r="D15" s="457"/>
      <c r="E15" s="457"/>
      <c r="F15" s="457"/>
      <c r="G15" s="457"/>
      <c r="H15" s="458"/>
    </row>
    <row r="17" spans="2:8" ht="21">
      <c r="B17" s="437" t="s">
        <v>133</v>
      </c>
      <c r="C17" s="437"/>
      <c r="D17" s="437"/>
      <c r="E17" s="437"/>
      <c r="F17" s="437"/>
      <c r="G17" s="437"/>
      <c r="H17" s="437"/>
    </row>
    <row r="18" spans="2:8">
      <c r="B18" s="216" t="s">
        <v>202</v>
      </c>
      <c r="C18" s="475"/>
      <c r="D18" s="475"/>
      <c r="E18" s="475"/>
      <c r="F18" s="475"/>
      <c r="G18" s="475"/>
      <c r="H18" s="476"/>
    </row>
    <row r="19" spans="2:8">
      <c r="B19" s="217" t="s">
        <v>11</v>
      </c>
      <c r="C19" s="442">
        <v>2026</v>
      </c>
      <c r="D19" s="442"/>
      <c r="E19" s="442"/>
      <c r="F19" s="442"/>
      <c r="G19" s="442"/>
      <c r="H19" s="443"/>
    </row>
    <row r="20" spans="2:8">
      <c r="B20" s="218" t="s">
        <v>12</v>
      </c>
      <c r="C20" s="444"/>
      <c r="D20" s="445"/>
      <c r="E20" s="445"/>
      <c r="F20" s="445"/>
      <c r="G20" s="445"/>
      <c r="H20" s="446"/>
    </row>
    <row r="22" spans="2:8" ht="21">
      <c r="B22" s="470" t="s">
        <v>200</v>
      </c>
      <c r="C22" s="471"/>
      <c r="D22" s="471"/>
      <c r="E22" s="471"/>
      <c r="F22" s="471"/>
      <c r="G22" s="472"/>
      <c r="H22" s="176"/>
    </row>
    <row r="23" spans="2:8">
      <c r="B23" s="216" t="s">
        <v>46</v>
      </c>
      <c r="C23" s="109">
        <f>$C$19</f>
        <v>2026</v>
      </c>
      <c r="D23" s="110">
        <f>C23+1</f>
        <v>2027</v>
      </c>
      <c r="E23" s="111">
        <f>D23+1</f>
        <v>2028</v>
      </c>
      <c r="F23" s="110">
        <f>E23+1</f>
        <v>2029</v>
      </c>
      <c r="G23" s="181">
        <f>F23+1</f>
        <v>2030</v>
      </c>
      <c r="H23" s="178">
        <f>G23+1</f>
        <v>2031</v>
      </c>
    </row>
    <row r="24" spans="2:8">
      <c r="B24" s="217" t="s">
        <v>199</v>
      </c>
      <c r="C24" s="90">
        <v>0</v>
      </c>
      <c r="D24" s="91">
        <v>0</v>
      </c>
      <c r="E24" s="91">
        <v>0</v>
      </c>
      <c r="F24" s="91">
        <v>0</v>
      </c>
      <c r="G24" s="91">
        <v>0</v>
      </c>
      <c r="H24" s="179">
        <v>0</v>
      </c>
    </row>
    <row r="25" spans="2:8">
      <c r="B25" s="217" t="s">
        <v>197</v>
      </c>
      <c r="C25" s="92">
        <v>0</v>
      </c>
      <c r="D25" s="93">
        <v>0</v>
      </c>
      <c r="E25" s="93">
        <v>0</v>
      </c>
      <c r="F25" s="93">
        <v>0</v>
      </c>
      <c r="G25" s="93">
        <v>0</v>
      </c>
      <c r="H25" s="179">
        <v>0</v>
      </c>
    </row>
    <row r="26" spans="2:8">
      <c r="B26" s="221" t="s">
        <v>198</v>
      </c>
      <c r="C26" s="94">
        <v>0</v>
      </c>
      <c r="D26" s="95">
        <v>0</v>
      </c>
      <c r="E26" s="95">
        <v>0</v>
      </c>
      <c r="F26" s="95">
        <v>0</v>
      </c>
      <c r="G26" s="95">
        <v>0</v>
      </c>
      <c r="H26" s="179">
        <v>0</v>
      </c>
    </row>
    <row r="27" spans="2:8">
      <c r="B27" s="182" t="s">
        <v>183</v>
      </c>
      <c r="C27" s="107">
        <f>IFERROR(C26/C25,0)</f>
        <v>0</v>
      </c>
      <c r="D27" s="108">
        <f t="shared" ref="D27:H27" si="0">IFERROR(D26/D25,0)</f>
        <v>0</v>
      </c>
      <c r="E27" s="108">
        <f t="shared" si="0"/>
        <v>0</v>
      </c>
      <c r="F27" s="108">
        <f t="shared" si="0"/>
        <v>0</v>
      </c>
      <c r="G27" s="108">
        <f t="shared" si="0"/>
        <v>0</v>
      </c>
      <c r="H27" s="180">
        <f t="shared" si="0"/>
        <v>0</v>
      </c>
    </row>
    <row r="28" spans="2:8">
      <c r="H28" s="177"/>
    </row>
    <row r="29" spans="2:8" ht="21">
      <c r="B29" s="436" t="s">
        <v>146</v>
      </c>
      <c r="C29" s="436"/>
      <c r="D29" s="436"/>
      <c r="E29" s="436"/>
      <c r="F29" s="436"/>
      <c r="G29" s="436"/>
      <c r="H29" s="436"/>
    </row>
    <row r="30" spans="2:8" ht="62.5" customHeight="1">
      <c r="B30" s="468" t="s">
        <v>148</v>
      </c>
      <c r="C30" s="469"/>
      <c r="D30" s="473"/>
      <c r="E30" s="473"/>
      <c r="F30" s="473"/>
      <c r="G30" s="473"/>
      <c r="H30" s="474"/>
    </row>
    <row r="32" spans="2:8" ht="21">
      <c r="B32" s="436" t="s">
        <v>147</v>
      </c>
      <c r="C32" s="436"/>
      <c r="D32" s="436"/>
      <c r="E32" s="436"/>
      <c r="F32" s="436"/>
      <c r="G32" s="436"/>
      <c r="H32" s="436"/>
    </row>
    <row r="33" spans="1:12" ht="15" customHeight="1">
      <c r="B33" s="440" t="s">
        <v>134</v>
      </c>
      <c r="C33" s="441"/>
      <c r="D33" s="441"/>
      <c r="E33" s="441"/>
      <c r="F33" s="441"/>
      <c r="G33" s="441"/>
      <c r="H33" s="441"/>
    </row>
    <row r="34" spans="1:12" ht="48">
      <c r="B34" s="425" t="s">
        <v>55</v>
      </c>
      <c r="C34" s="426"/>
      <c r="D34" s="426"/>
      <c r="E34" s="96" t="s">
        <v>137</v>
      </c>
      <c r="F34" s="477" t="s">
        <v>56</v>
      </c>
      <c r="G34" s="478"/>
      <c r="H34" s="479"/>
    </row>
    <row r="35" spans="1:12">
      <c r="A35" s="19">
        <v>1</v>
      </c>
      <c r="B35" s="481"/>
      <c r="C35" s="481"/>
      <c r="D35" s="481"/>
      <c r="E35" s="169"/>
      <c r="F35" s="480"/>
      <c r="G35" s="480"/>
      <c r="H35" s="480"/>
    </row>
    <row r="36" spans="1:12">
      <c r="A36" s="19">
        <v>2</v>
      </c>
      <c r="B36" s="459"/>
      <c r="C36" s="459"/>
      <c r="D36" s="459"/>
      <c r="E36" s="170"/>
      <c r="F36" s="461"/>
      <c r="G36" s="461"/>
      <c r="H36" s="461"/>
    </row>
    <row r="37" spans="1:12">
      <c r="A37" s="19">
        <v>3</v>
      </c>
      <c r="B37" s="459"/>
      <c r="C37" s="459"/>
      <c r="D37" s="459"/>
      <c r="E37" s="170"/>
      <c r="F37" s="461"/>
      <c r="G37" s="461"/>
      <c r="H37" s="461"/>
    </row>
    <row r="38" spans="1:12">
      <c r="A38" s="19">
        <v>4</v>
      </c>
      <c r="B38" s="459"/>
      <c r="C38" s="459"/>
      <c r="D38" s="459"/>
      <c r="E38" s="170"/>
      <c r="F38" s="461"/>
      <c r="G38" s="461"/>
      <c r="H38" s="461"/>
    </row>
    <row r="39" spans="1:12">
      <c r="A39" s="19">
        <v>5</v>
      </c>
      <c r="B39" s="459"/>
      <c r="C39" s="459"/>
      <c r="D39" s="459"/>
      <c r="E39" s="170"/>
      <c r="F39" s="461"/>
      <c r="G39" s="461"/>
      <c r="H39" s="461"/>
    </row>
    <row r="40" spans="1:12">
      <c r="A40" s="19">
        <v>6</v>
      </c>
      <c r="B40" s="459"/>
      <c r="C40" s="459"/>
      <c r="D40" s="459"/>
      <c r="E40" s="170"/>
      <c r="F40" s="461"/>
      <c r="G40" s="461"/>
      <c r="H40" s="461"/>
    </row>
    <row r="41" spans="1:12">
      <c r="A41" s="19">
        <v>7</v>
      </c>
      <c r="B41" s="459"/>
      <c r="C41" s="459"/>
      <c r="D41" s="459"/>
      <c r="E41" s="170"/>
      <c r="F41" s="461"/>
      <c r="G41" s="461"/>
      <c r="H41" s="461"/>
    </row>
    <row r="42" spans="1:12">
      <c r="A42" s="19">
        <v>8</v>
      </c>
      <c r="B42" s="459"/>
      <c r="C42" s="459"/>
      <c r="D42" s="459"/>
      <c r="E42" s="170"/>
      <c r="F42" s="461"/>
      <c r="G42" s="461"/>
      <c r="H42" s="461"/>
    </row>
    <row r="43" spans="1:12">
      <c r="A43" s="19">
        <v>9</v>
      </c>
      <c r="B43" s="460"/>
      <c r="C43" s="460"/>
      <c r="D43" s="460"/>
      <c r="E43" s="171"/>
      <c r="F43" s="462"/>
      <c r="G43" s="462"/>
      <c r="H43" s="462"/>
    </row>
    <row r="45" spans="1:12" ht="21">
      <c r="B45" s="436" t="s">
        <v>145</v>
      </c>
      <c r="C45" s="436"/>
      <c r="D45" s="436"/>
      <c r="E45" s="436"/>
      <c r="F45" s="436"/>
      <c r="G45" s="436"/>
      <c r="H45" s="436"/>
      <c r="I45" s="436"/>
      <c r="J45" s="436"/>
      <c r="K45" s="436"/>
      <c r="L45" s="436"/>
    </row>
    <row r="46" spans="1:12" ht="51" customHeight="1">
      <c r="B46" s="425" t="s">
        <v>143</v>
      </c>
      <c r="C46" s="426"/>
      <c r="D46" s="426"/>
      <c r="E46" s="96" t="s">
        <v>18</v>
      </c>
      <c r="F46" s="96" t="s">
        <v>16</v>
      </c>
      <c r="G46" s="96" t="s">
        <v>17</v>
      </c>
      <c r="H46" s="96" t="s">
        <v>138</v>
      </c>
      <c r="I46" s="426" t="s">
        <v>131</v>
      </c>
      <c r="J46" s="426"/>
      <c r="K46" s="96" t="s">
        <v>19</v>
      </c>
      <c r="L46" s="22" t="s">
        <v>60</v>
      </c>
    </row>
    <row r="47" spans="1:12">
      <c r="A47" s="19">
        <v>1</v>
      </c>
      <c r="B47" s="430"/>
      <c r="C47" s="431"/>
      <c r="D47" s="432"/>
      <c r="E47" s="167"/>
      <c r="F47" s="164"/>
      <c r="G47" s="164"/>
      <c r="H47" s="245"/>
      <c r="I47" s="463"/>
      <c r="J47" s="464"/>
      <c r="K47" s="84"/>
      <c r="L47" s="85"/>
    </row>
    <row r="48" spans="1:12">
      <c r="A48" s="19">
        <v>2</v>
      </c>
      <c r="B48" s="427"/>
      <c r="C48" s="428"/>
      <c r="D48" s="429"/>
      <c r="E48" s="159"/>
      <c r="F48" s="165"/>
      <c r="G48" s="165"/>
      <c r="H48" s="246"/>
      <c r="I48" s="224"/>
      <c r="J48" s="225"/>
      <c r="K48" s="21"/>
      <c r="L48" s="86"/>
    </row>
    <row r="49" spans="1:12">
      <c r="A49" s="19">
        <v>3</v>
      </c>
      <c r="B49" s="427"/>
      <c r="C49" s="428"/>
      <c r="D49" s="429"/>
      <c r="E49" s="159"/>
      <c r="F49" s="165"/>
      <c r="G49" s="165"/>
      <c r="H49" s="246"/>
      <c r="I49" s="224"/>
      <c r="J49" s="225"/>
      <c r="K49" s="21"/>
      <c r="L49" s="86"/>
    </row>
    <row r="50" spans="1:12">
      <c r="A50" s="19">
        <v>4</v>
      </c>
      <c r="B50" s="427"/>
      <c r="C50" s="428"/>
      <c r="D50" s="429"/>
      <c r="E50" s="159"/>
      <c r="F50" s="165"/>
      <c r="G50" s="165"/>
      <c r="H50" s="246"/>
      <c r="I50" s="224"/>
      <c r="J50" s="225"/>
      <c r="K50" s="21"/>
      <c r="L50" s="86"/>
    </row>
    <row r="51" spans="1:12">
      <c r="A51" s="19">
        <v>5</v>
      </c>
      <c r="B51" s="427"/>
      <c r="C51" s="428"/>
      <c r="D51" s="429"/>
      <c r="E51" s="159"/>
      <c r="F51" s="165"/>
      <c r="G51" s="165"/>
      <c r="H51" s="246"/>
      <c r="I51" s="224"/>
      <c r="J51" s="225"/>
      <c r="K51" s="21"/>
      <c r="L51" s="86"/>
    </row>
    <row r="52" spans="1:12">
      <c r="A52" s="19">
        <v>6</v>
      </c>
      <c r="B52" s="427"/>
      <c r="C52" s="428"/>
      <c r="D52" s="429"/>
      <c r="E52" s="159"/>
      <c r="F52" s="165"/>
      <c r="G52" s="165"/>
      <c r="H52" s="246"/>
      <c r="I52" s="224"/>
      <c r="J52" s="225"/>
      <c r="K52" s="21"/>
      <c r="L52" s="86"/>
    </row>
    <row r="53" spans="1:12">
      <c r="A53" s="19">
        <v>7</v>
      </c>
      <c r="B53" s="427"/>
      <c r="C53" s="428"/>
      <c r="D53" s="429"/>
      <c r="E53" s="159"/>
      <c r="F53" s="165"/>
      <c r="G53" s="165"/>
      <c r="H53" s="246"/>
      <c r="I53" s="224"/>
      <c r="J53" s="225"/>
      <c r="K53" s="21"/>
      <c r="L53" s="86"/>
    </row>
    <row r="54" spans="1:12">
      <c r="A54" s="19">
        <v>8</v>
      </c>
      <c r="B54" s="427"/>
      <c r="C54" s="428"/>
      <c r="D54" s="429"/>
      <c r="E54" s="159"/>
      <c r="F54" s="165"/>
      <c r="G54" s="165"/>
      <c r="H54" s="246"/>
      <c r="I54" s="224"/>
      <c r="J54" s="225"/>
      <c r="K54" s="21"/>
      <c r="L54" s="86"/>
    </row>
    <row r="55" spans="1:12">
      <c r="A55" s="19">
        <v>9</v>
      </c>
      <c r="B55" s="427"/>
      <c r="C55" s="428"/>
      <c r="D55" s="429"/>
      <c r="E55" s="159"/>
      <c r="F55" s="165"/>
      <c r="G55" s="165"/>
      <c r="H55" s="246"/>
      <c r="I55" s="224"/>
      <c r="J55" s="225"/>
      <c r="K55" s="21"/>
      <c r="L55" s="86"/>
    </row>
    <row r="56" spans="1:12">
      <c r="A56" s="19">
        <v>10</v>
      </c>
      <c r="B56" s="427"/>
      <c r="C56" s="428"/>
      <c r="D56" s="429"/>
      <c r="E56" s="159"/>
      <c r="F56" s="165"/>
      <c r="G56" s="165"/>
      <c r="H56" s="246"/>
      <c r="I56" s="224"/>
      <c r="J56" s="225"/>
      <c r="K56" s="21"/>
      <c r="L56" s="86"/>
    </row>
    <row r="57" spans="1:12">
      <c r="A57" s="19">
        <v>11</v>
      </c>
      <c r="B57" s="427"/>
      <c r="C57" s="428"/>
      <c r="D57" s="429"/>
      <c r="E57" s="159"/>
      <c r="F57" s="165"/>
      <c r="G57" s="165"/>
      <c r="H57" s="246"/>
      <c r="I57" s="224"/>
      <c r="J57" s="225"/>
      <c r="K57" s="21"/>
      <c r="L57" s="86"/>
    </row>
    <row r="58" spans="1:12">
      <c r="A58" s="19">
        <v>12</v>
      </c>
      <c r="B58" s="427"/>
      <c r="C58" s="428"/>
      <c r="D58" s="429"/>
      <c r="E58" s="159"/>
      <c r="F58" s="165"/>
      <c r="G58" s="165"/>
      <c r="H58" s="246"/>
      <c r="I58" s="224"/>
      <c r="J58" s="225"/>
      <c r="K58" s="21"/>
      <c r="L58" s="86"/>
    </row>
    <row r="59" spans="1:12">
      <c r="A59" s="19">
        <v>13</v>
      </c>
      <c r="B59" s="427"/>
      <c r="C59" s="428"/>
      <c r="D59" s="429"/>
      <c r="E59" s="159"/>
      <c r="F59" s="165"/>
      <c r="G59" s="165"/>
      <c r="H59" s="246"/>
      <c r="I59" s="224"/>
      <c r="J59" s="225"/>
      <c r="K59" s="21"/>
      <c r="L59" s="86"/>
    </row>
    <row r="60" spans="1:12">
      <c r="A60" s="19">
        <v>14</v>
      </c>
      <c r="B60" s="427"/>
      <c r="C60" s="428"/>
      <c r="D60" s="429"/>
      <c r="E60" s="159"/>
      <c r="F60" s="165"/>
      <c r="G60" s="165"/>
      <c r="H60" s="246"/>
      <c r="I60" s="224"/>
      <c r="J60" s="225"/>
      <c r="K60" s="21"/>
      <c r="L60" s="86"/>
    </row>
    <row r="61" spans="1:12">
      <c r="A61" s="19">
        <v>15</v>
      </c>
      <c r="B61" s="433"/>
      <c r="C61" s="434"/>
      <c r="D61" s="435"/>
      <c r="E61" s="168"/>
      <c r="F61" s="166"/>
      <c r="G61" s="166"/>
      <c r="H61" s="247"/>
      <c r="I61" s="226"/>
      <c r="J61" s="227"/>
      <c r="K61" s="87"/>
      <c r="L61" s="88"/>
    </row>
    <row r="62" spans="1:12" ht="6.5" customHeight="1"/>
    <row r="63" spans="1:12">
      <c r="B63" s="89" t="s">
        <v>168</v>
      </c>
    </row>
  </sheetData>
  <sheetProtection algorithmName="SHA-512" hashValue="jXhET87bGAW2WKT2X+MEj1fEbutNN16ZTXN1aDlpcUBmI6oBrX+Kcn0jW3HAnLawzVnW3qcBVjIqr8+wD96d9g==" saltValue="NQ1axVuAtH5ymj16C0iA9Q==" spinCount="100000" sheet="1" objects="1" scenarios="1"/>
  <mergeCells count="61">
    <mergeCell ref="I46:J46"/>
    <mergeCell ref="I47:J47"/>
    <mergeCell ref="C4:H4"/>
    <mergeCell ref="C14:H14"/>
    <mergeCell ref="C15:H15"/>
    <mergeCell ref="B30:C30"/>
    <mergeCell ref="B22:G22"/>
    <mergeCell ref="D30:H30"/>
    <mergeCell ref="C13:H13"/>
    <mergeCell ref="C18:H18"/>
    <mergeCell ref="F37:H37"/>
    <mergeCell ref="F38:H38"/>
    <mergeCell ref="F34:H34"/>
    <mergeCell ref="F35:H35"/>
    <mergeCell ref="B35:D35"/>
    <mergeCell ref="F36:H36"/>
    <mergeCell ref="F42:H42"/>
    <mergeCell ref="B39:D39"/>
    <mergeCell ref="F43:H43"/>
    <mergeCell ref="B40:D40"/>
    <mergeCell ref="B41:D41"/>
    <mergeCell ref="B2:H2"/>
    <mergeCell ref="B17:H17"/>
    <mergeCell ref="C3:H3"/>
    <mergeCell ref="B33:H33"/>
    <mergeCell ref="C19:H19"/>
    <mergeCell ref="C20:H20"/>
    <mergeCell ref="C5:H5"/>
    <mergeCell ref="C7:H7"/>
    <mergeCell ref="C8:H8"/>
    <mergeCell ref="C9:H9"/>
    <mergeCell ref="C10:H10"/>
    <mergeCell ref="C12:H12"/>
    <mergeCell ref="B29:H29"/>
    <mergeCell ref="B32:H32"/>
    <mergeCell ref="B60:D60"/>
    <mergeCell ref="B61:D61"/>
    <mergeCell ref="B52:D52"/>
    <mergeCell ref="B53:D53"/>
    <mergeCell ref="B54:D54"/>
    <mergeCell ref="B59:D59"/>
    <mergeCell ref="B56:D56"/>
    <mergeCell ref="B57:D57"/>
    <mergeCell ref="B58:D58"/>
    <mergeCell ref="B55:D55"/>
    <mergeCell ref="B34:D34"/>
    <mergeCell ref="B50:D50"/>
    <mergeCell ref="B51:D51"/>
    <mergeCell ref="B46:D46"/>
    <mergeCell ref="B47:D47"/>
    <mergeCell ref="B48:D48"/>
    <mergeCell ref="B49:D49"/>
    <mergeCell ref="B36:D36"/>
    <mergeCell ref="B37:D37"/>
    <mergeCell ref="B38:D38"/>
    <mergeCell ref="B42:D42"/>
    <mergeCell ref="B43:D43"/>
    <mergeCell ref="B45:L45"/>
    <mergeCell ref="F39:H39"/>
    <mergeCell ref="F40:H40"/>
    <mergeCell ref="F41:H41"/>
  </mergeCells>
  <dataValidations count="2">
    <dataValidation type="list" allowBlank="1" showInputMessage="1" showErrorMessage="1" sqref="C19:H19" xr:uid="{A25D7446-E911-411E-AB18-E2032EFFF558}">
      <formula1>Year</formula1>
    </dataValidation>
    <dataValidation type="list" allowBlank="1" showInputMessage="1" showErrorMessage="1" sqref="C18:H18" xr:uid="{0BF79BBB-CCC5-41F8-8D83-FDA23D6F2129}">
      <formula1>"Consolidated Company Level, Commercial Registration Based"</formula1>
    </dataValidation>
  </dataValidations>
  <pageMargins left="0.7" right="0.7" top="0.75" bottom="0.75" header="0.3" footer="0.3"/>
  <pageSetup orientation="portrait" r:id="rId1"/>
  <headerFooter>
    <oddFooter>&amp;L&amp;1#&amp;"Arial"&amp;10&amp;K000000Saudi Aramco: Public</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2E89D-620F-48AC-9959-494E8DAD9E40}">
  <dimension ref="A1:V91"/>
  <sheetViews>
    <sheetView showGridLines="0" tabSelected="1" zoomScale="110" zoomScaleNormal="110" workbookViewId="0">
      <pane xSplit="7" ySplit="9" topLeftCell="H79" activePane="bottomRight" state="frozen"/>
      <selection activeCell="K27" sqref="K27"/>
      <selection pane="topRight" activeCell="K27" sqref="K27"/>
      <selection pane="bottomLeft" activeCell="K27" sqref="K27"/>
      <selection pane="bottomRight" activeCell="J100" sqref="J100"/>
    </sheetView>
  </sheetViews>
  <sheetFormatPr baseColWidth="10" defaultColWidth="62.6640625" defaultRowHeight="15"/>
  <cols>
    <col min="1" max="1" width="3.6640625" style="18" customWidth="1"/>
    <col min="2" max="2" width="26.5" style="13" customWidth="1"/>
    <col min="3" max="3" width="41.33203125" style="13" customWidth="1"/>
    <col min="4" max="4" width="33.1640625" style="13" customWidth="1"/>
    <col min="5" max="5" width="10.33203125" style="51" customWidth="1"/>
    <col min="6" max="6" width="9.1640625" style="53" customWidth="1"/>
    <col min="7" max="7" width="8.5" style="53" customWidth="1"/>
    <col min="8" max="8" width="8.33203125" style="13" bestFit="1" customWidth="1"/>
    <col min="9" max="9" width="16.33203125" style="13" customWidth="1"/>
    <col min="10" max="10" width="14.5" style="13" bestFit="1" customWidth="1"/>
    <col min="11" max="11" width="8.33203125" style="13" bestFit="1" customWidth="1"/>
    <col min="12" max="12" width="16.33203125" style="13" customWidth="1"/>
    <col min="13" max="13" width="14.5" style="13" bestFit="1" customWidth="1"/>
    <col min="14" max="14" width="8.33203125" style="13" bestFit="1" customWidth="1"/>
    <col min="15" max="15" width="16.33203125" style="13" customWidth="1"/>
    <col min="16" max="16" width="14.5" style="13" bestFit="1" customWidth="1"/>
    <col min="17" max="17" width="8.33203125" style="13" bestFit="1" customWidth="1"/>
    <col min="18" max="18" width="16.33203125" style="13" customWidth="1"/>
    <col min="19" max="19" width="14.5" style="13" bestFit="1" customWidth="1"/>
    <col min="20" max="20" width="8.33203125" style="13" bestFit="1" customWidth="1"/>
    <col min="21" max="21" width="16.33203125" style="13" customWidth="1"/>
    <col min="22" max="22" width="14.5" style="13" bestFit="1" customWidth="1"/>
    <col min="23" max="16384" width="62.6640625" style="13"/>
  </cols>
  <sheetData>
    <row r="1" spans="1:22" ht="28">
      <c r="B1" s="20" t="s">
        <v>208</v>
      </c>
      <c r="C1" s="20"/>
      <c r="D1" s="20"/>
    </row>
    <row r="2" spans="1:22" ht="17.25" customHeight="1">
      <c r="B2" s="353" t="s">
        <v>205</v>
      </c>
      <c r="C2" s="353"/>
      <c r="D2" s="353"/>
      <c r="E2" s="353"/>
      <c r="F2" s="353"/>
      <c r="G2" s="54"/>
      <c r="H2" s="15"/>
      <c r="I2" s="15"/>
      <c r="J2" s="15"/>
      <c r="K2" s="15"/>
      <c r="L2" s="15"/>
      <c r="M2" s="15"/>
      <c r="N2" s="15"/>
      <c r="O2" s="15"/>
      <c r="P2" s="15"/>
      <c r="Q2" s="15"/>
      <c r="R2" s="15"/>
      <c r="S2" s="15"/>
      <c r="T2" s="15"/>
      <c r="U2" s="15"/>
      <c r="V2" s="15"/>
    </row>
    <row r="3" spans="1:22" ht="17.25" customHeight="1">
      <c r="B3" s="349" t="s">
        <v>46</v>
      </c>
      <c r="C3" s="350"/>
      <c r="D3" s="350"/>
      <c r="E3" s="350"/>
      <c r="F3" s="350"/>
      <c r="G3" s="351"/>
      <c r="H3" s="352">
        <f>'1. General'!$C$19</f>
        <v>2026</v>
      </c>
      <c r="I3" s="338"/>
      <c r="J3" s="339"/>
      <c r="K3" s="334">
        <f>H3+1</f>
        <v>2027</v>
      </c>
      <c r="L3" s="335"/>
      <c r="M3" s="336"/>
      <c r="N3" s="337">
        <f>K3+1</f>
        <v>2028</v>
      </c>
      <c r="O3" s="338"/>
      <c r="P3" s="339"/>
      <c r="Q3" s="334">
        <f>N3+1</f>
        <v>2029</v>
      </c>
      <c r="R3" s="335"/>
      <c r="S3" s="336"/>
      <c r="T3" s="337">
        <f>Q3+1</f>
        <v>2030</v>
      </c>
      <c r="U3" s="338"/>
      <c r="V3" s="339"/>
    </row>
    <row r="4" spans="1:22" ht="17.25" customHeight="1">
      <c r="B4" s="324" t="s">
        <v>193</v>
      </c>
      <c r="C4" s="325"/>
      <c r="D4" s="325"/>
      <c r="E4" s="325"/>
      <c r="F4" s="325"/>
      <c r="G4" s="326"/>
      <c r="H4" s="323">
        <v>0</v>
      </c>
      <c r="I4" s="323"/>
      <c r="J4" s="323"/>
      <c r="K4" s="323">
        <v>0</v>
      </c>
      <c r="L4" s="323"/>
      <c r="M4" s="323"/>
      <c r="N4" s="323">
        <v>0</v>
      </c>
      <c r="O4" s="323"/>
      <c r="P4" s="323"/>
      <c r="Q4" s="323">
        <v>0</v>
      </c>
      <c r="R4" s="323"/>
      <c r="S4" s="323"/>
      <c r="T4" s="323">
        <v>0</v>
      </c>
      <c r="U4" s="323"/>
      <c r="V4" s="323"/>
    </row>
    <row r="5" spans="1:22" ht="17.25" customHeight="1">
      <c r="B5" s="327" t="s">
        <v>188</v>
      </c>
      <c r="C5" s="328"/>
      <c r="D5" s="328"/>
      <c r="E5" s="328"/>
      <c r="F5" s="328"/>
      <c r="G5" s="329"/>
      <c r="H5" s="322">
        <f>$J$91</f>
        <v>0</v>
      </c>
      <c r="I5" s="322"/>
      <c r="J5" s="322"/>
      <c r="K5" s="322">
        <f>$M$91</f>
        <v>0</v>
      </c>
      <c r="L5" s="322"/>
      <c r="M5" s="322"/>
      <c r="N5" s="322">
        <f>$P$91</f>
        <v>0</v>
      </c>
      <c r="O5" s="322"/>
      <c r="P5" s="322"/>
      <c r="Q5" s="322">
        <f>$S$91</f>
        <v>0</v>
      </c>
      <c r="R5" s="322"/>
      <c r="S5" s="322"/>
      <c r="T5" s="322">
        <f>$V$91</f>
        <v>0</v>
      </c>
      <c r="U5" s="322"/>
      <c r="V5" s="322"/>
    </row>
    <row r="7" spans="1:22" ht="21">
      <c r="B7" s="14" t="s">
        <v>224</v>
      </c>
      <c r="C7" s="14"/>
      <c r="D7" s="15"/>
      <c r="E7" s="52"/>
      <c r="F7" s="54"/>
      <c r="G7" s="54"/>
      <c r="H7" s="15"/>
      <c r="I7" s="15"/>
      <c r="J7" s="15"/>
      <c r="K7" s="15"/>
      <c r="L7" s="15"/>
      <c r="M7" s="15"/>
      <c r="N7" s="15"/>
      <c r="O7" s="15"/>
      <c r="P7" s="15"/>
      <c r="Q7" s="15"/>
      <c r="R7" s="15"/>
      <c r="S7" s="15"/>
      <c r="T7" s="15"/>
      <c r="U7" s="15"/>
      <c r="V7" s="15"/>
    </row>
    <row r="8" spans="1:22" ht="18">
      <c r="B8" s="330" t="s">
        <v>46</v>
      </c>
      <c r="C8" s="331"/>
      <c r="D8" s="332"/>
      <c r="E8" s="332"/>
      <c r="F8" s="332"/>
      <c r="G8" s="333"/>
      <c r="H8" s="343">
        <f>'1. General'!$C$19</f>
        <v>2026</v>
      </c>
      <c r="I8" s="344"/>
      <c r="J8" s="345"/>
      <c r="K8" s="346">
        <f>H8+1</f>
        <v>2027</v>
      </c>
      <c r="L8" s="347"/>
      <c r="M8" s="348"/>
      <c r="N8" s="343">
        <f>K8+1</f>
        <v>2028</v>
      </c>
      <c r="O8" s="344"/>
      <c r="P8" s="345"/>
      <c r="Q8" s="346">
        <f>N8+1</f>
        <v>2029</v>
      </c>
      <c r="R8" s="347"/>
      <c r="S8" s="348"/>
      <c r="T8" s="343">
        <f>Q8+1</f>
        <v>2030</v>
      </c>
      <c r="U8" s="344"/>
      <c r="V8" s="345"/>
    </row>
    <row r="9" spans="1:22" ht="32">
      <c r="B9" s="83" t="s">
        <v>62</v>
      </c>
      <c r="C9" s="317" t="s">
        <v>4</v>
      </c>
      <c r="D9" s="81" t="s">
        <v>293</v>
      </c>
      <c r="E9" s="81" t="s">
        <v>194</v>
      </c>
      <c r="F9" s="81" t="s">
        <v>129</v>
      </c>
      <c r="G9" s="82" t="s">
        <v>130</v>
      </c>
      <c r="H9" s="57" t="s">
        <v>45</v>
      </c>
      <c r="I9" s="58" t="s">
        <v>5</v>
      </c>
      <c r="J9" s="59" t="s">
        <v>189</v>
      </c>
      <c r="K9" s="60" t="s">
        <v>45</v>
      </c>
      <c r="L9" s="61" t="s">
        <v>5</v>
      </c>
      <c r="M9" s="62" t="s">
        <v>189</v>
      </c>
      <c r="N9" s="57" t="s">
        <v>45</v>
      </c>
      <c r="O9" s="58" t="s">
        <v>5</v>
      </c>
      <c r="P9" s="59" t="s">
        <v>189</v>
      </c>
      <c r="Q9" s="60" t="s">
        <v>45</v>
      </c>
      <c r="R9" s="61" t="s">
        <v>5</v>
      </c>
      <c r="S9" s="62" t="s">
        <v>189</v>
      </c>
      <c r="T9" s="57" t="s">
        <v>45</v>
      </c>
      <c r="U9" s="58" t="s">
        <v>5</v>
      </c>
      <c r="V9" s="59" t="s">
        <v>189</v>
      </c>
    </row>
    <row r="10" spans="1:22">
      <c r="A10" s="18">
        <v>1</v>
      </c>
      <c r="B10" s="252"/>
      <c r="C10" s="253"/>
      <c r="D10" s="253"/>
      <c r="E10" s="139"/>
      <c r="F10" s="139"/>
      <c r="G10" s="140"/>
      <c r="H10" s="318">
        <f>IFERROR(VLOOKUP(B10,'Segment based on SME'!$A$5:$G$42,3,0),0)</f>
        <v>0</v>
      </c>
      <c r="I10" s="112">
        <v>0</v>
      </c>
      <c r="J10" s="55">
        <f>IFERROR(H10*I10,0)</f>
        <v>0</v>
      </c>
      <c r="K10" s="318">
        <f>IFERROR(VLOOKUP(B10,'Segment based on SME'!$A$5:$G$42,4,0),0)</f>
        <v>0</v>
      </c>
      <c r="L10" s="113">
        <v>0</v>
      </c>
      <c r="M10" s="63">
        <f>IFERROR(K10*L10,0)</f>
        <v>0</v>
      </c>
      <c r="N10" s="318">
        <f>IFERROR(VLOOKUP(B10,'Segment based on SME'!$A$5:$G$42,5,0),0)</f>
        <v>0</v>
      </c>
      <c r="O10" s="113">
        <v>0</v>
      </c>
      <c r="P10" s="55">
        <f>IFERROR(N10*O10,0)</f>
        <v>0</v>
      </c>
      <c r="Q10" s="318">
        <f>IFERROR(VLOOKUP(B10,'Segment based on SME'!$A$5:$G$42,6,0),0)</f>
        <v>0</v>
      </c>
      <c r="R10" s="113">
        <v>0</v>
      </c>
      <c r="S10" s="63">
        <f>IFERROR(Q10*R10,0)</f>
        <v>0</v>
      </c>
      <c r="T10" s="318">
        <f>IFERROR(VLOOKUP(B10,'Segment based on SME'!$A$5:$G$42,7,0),0)</f>
        <v>0</v>
      </c>
      <c r="U10" s="113">
        <v>0</v>
      </c>
      <c r="V10" s="55">
        <f>IFERROR(T10*U10,0)</f>
        <v>0</v>
      </c>
    </row>
    <row r="11" spans="1:22">
      <c r="A11" s="18">
        <f>A10+1</f>
        <v>2</v>
      </c>
      <c r="B11" s="254"/>
      <c r="C11" s="255"/>
      <c r="D11" s="255"/>
      <c r="E11" s="141"/>
      <c r="F11" s="141"/>
      <c r="G11" s="141"/>
      <c r="H11" s="318">
        <f>IFERROR(VLOOKUP(B11,'Segment based on SME'!$A$5:$G$42,3,0),0)</f>
        <v>0</v>
      </c>
      <c r="I11" s="112">
        <v>0</v>
      </c>
      <c r="J11" s="56">
        <f t="shared" ref="J11:J74" si="0">IFERROR(H11*I11,0)</f>
        <v>0</v>
      </c>
      <c r="K11" s="318">
        <f>IFERROR(VLOOKUP(B11,'Segment based on SME'!$A$5:$G$42,4,0),0)</f>
        <v>0</v>
      </c>
      <c r="L11" s="112">
        <v>0</v>
      </c>
      <c r="M11" s="64">
        <f t="shared" ref="M11:M74" si="1">IFERROR(K11*L11,0)</f>
        <v>0</v>
      </c>
      <c r="N11" s="318">
        <f>IFERROR(VLOOKUP(B11,'Segment based on SME'!$A$5:$G$42,5,0),0)</f>
        <v>0</v>
      </c>
      <c r="O11" s="112">
        <v>0</v>
      </c>
      <c r="P11" s="56">
        <f t="shared" ref="P11:P74" si="2">IFERROR(N11*O11,0)</f>
        <v>0</v>
      </c>
      <c r="Q11" s="318">
        <f>IFERROR(VLOOKUP(B11,'Segment based on SME'!$A$5:$G$42,6,0),0)</f>
        <v>0</v>
      </c>
      <c r="R11" s="112">
        <v>0</v>
      </c>
      <c r="S11" s="64">
        <f t="shared" ref="S11:S74" si="3">IFERROR(Q11*R11,0)</f>
        <v>0</v>
      </c>
      <c r="T11" s="318">
        <f>IFERROR(VLOOKUP(B11,'Segment based on SME'!$A$5:$G$42,7,0),0)</f>
        <v>0</v>
      </c>
      <c r="U11" s="112">
        <v>0</v>
      </c>
      <c r="V11" s="56">
        <f t="shared" ref="V11:V74" si="4">IFERROR(T11*U11,0)</f>
        <v>0</v>
      </c>
    </row>
    <row r="12" spans="1:22">
      <c r="A12" s="18">
        <f t="shared" ref="A12:A89" si="5">A11+1</f>
        <v>3</v>
      </c>
      <c r="B12" s="254"/>
      <c r="C12" s="255"/>
      <c r="D12" s="255"/>
      <c r="E12" s="141"/>
      <c r="F12" s="141"/>
      <c r="G12" s="141"/>
      <c r="H12" s="318">
        <f>IFERROR(VLOOKUP(B12,'Segment based on SME'!$A$5:$G$42,3,0),0)</f>
        <v>0</v>
      </c>
      <c r="I12" s="112">
        <v>0</v>
      </c>
      <c r="J12" s="56">
        <f t="shared" si="0"/>
        <v>0</v>
      </c>
      <c r="K12" s="318">
        <f>IFERROR(VLOOKUP(B12,'Segment based on SME'!$A$5:$G$42,4,0),0)</f>
        <v>0</v>
      </c>
      <c r="L12" s="112">
        <v>0</v>
      </c>
      <c r="M12" s="64">
        <f t="shared" si="1"/>
        <v>0</v>
      </c>
      <c r="N12" s="318">
        <f>IFERROR(VLOOKUP(B12,'Segment based on SME'!$A$5:$G$42,5,0),0)</f>
        <v>0</v>
      </c>
      <c r="O12" s="112">
        <v>0</v>
      </c>
      <c r="P12" s="56">
        <f t="shared" si="2"/>
        <v>0</v>
      </c>
      <c r="Q12" s="318">
        <f>IFERROR(VLOOKUP(B12,'Segment based on SME'!$A$5:$G$42,6,0),0)</f>
        <v>0</v>
      </c>
      <c r="R12" s="112">
        <v>0</v>
      </c>
      <c r="S12" s="64">
        <f t="shared" si="3"/>
        <v>0</v>
      </c>
      <c r="T12" s="318">
        <f>IFERROR(VLOOKUP(B12,'Segment based on SME'!$A$5:$G$42,7,0),0)</f>
        <v>0</v>
      </c>
      <c r="U12" s="112">
        <v>0</v>
      </c>
      <c r="V12" s="56">
        <f t="shared" si="4"/>
        <v>0</v>
      </c>
    </row>
    <row r="13" spans="1:22">
      <c r="A13" s="18">
        <f t="shared" si="5"/>
        <v>4</v>
      </c>
      <c r="B13" s="254"/>
      <c r="C13" s="255"/>
      <c r="D13" s="255"/>
      <c r="E13" s="141"/>
      <c r="F13" s="141"/>
      <c r="G13" s="141"/>
      <c r="H13" s="318">
        <f>IFERROR(VLOOKUP(B13,'Segment based on SME'!$A$5:$G$42,3,0),0)</f>
        <v>0</v>
      </c>
      <c r="I13" s="112">
        <v>0</v>
      </c>
      <c r="J13" s="56">
        <f t="shared" si="0"/>
        <v>0</v>
      </c>
      <c r="K13" s="318">
        <f>IFERROR(VLOOKUP(B13,'Segment based on SME'!$A$5:$G$42,4,0),0)</f>
        <v>0</v>
      </c>
      <c r="L13" s="112">
        <v>0</v>
      </c>
      <c r="M13" s="64">
        <f t="shared" si="1"/>
        <v>0</v>
      </c>
      <c r="N13" s="318">
        <f>IFERROR(VLOOKUP(B13,'Segment based on SME'!$A$5:$G$42,5,0),0)</f>
        <v>0</v>
      </c>
      <c r="O13" s="112">
        <v>0</v>
      </c>
      <c r="P13" s="56">
        <f t="shared" si="2"/>
        <v>0</v>
      </c>
      <c r="Q13" s="318">
        <f>IFERROR(VLOOKUP(B13,'Segment based on SME'!$A$5:$G$42,6,0),0)</f>
        <v>0</v>
      </c>
      <c r="R13" s="112">
        <v>0</v>
      </c>
      <c r="S13" s="64">
        <f t="shared" si="3"/>
        <v>0</v>
      </c>
      <c r="T13" s="318">
        <f>IFERROR(VLOOKUP(B13,'Segment based on SME'!$A$5:$G$42,7,0),0)</f>
        <v>0</v>
      </c>
      <c r="U13" s="112">
        <v>0</v>
      </c>
      <c r="V13" s="56">
        <f t="shared" si="4"/>
        <v>0</v>
      </c>
    </row>
    <row r="14" spans="1:22">
      <c r="A14" s="18">
        <f t="shared" si="5"/>
        <v>5</v>
      </c>
      <c r="B14" s="254"/>
      <c r="C14" s="255"/>
      <c r="D14" s="255"/>
      <c r="E14" s="141"/>
      <c r="F14" s="141"/>
      <c r="G14" s="141"/>
      <c r="H14" s="318">
        <f>IFERROR(VLOOKUP(B14,'Segment based on SME'!$A$5:$G$42,3,0),0)</f>
        <v>0</v>
      </c>
      <c r="I14" s="112">
        <v>0</v>
      </c>
      <c r="J14" s="56">
        <f t="shared" si="0"/>
        <v>0</v>
      </c>
      <c r="K14" s="318">
        <f>IFERROR(VLOOKUP(B14,'Segment based on SME'!$A$5:$G$42,4,0),0)</f>
        <v>0</v>
      </c>
      <c r="L14" s="112">
        <v>0</v>
      </c>
      <c r="M14" s="64">
        <f t="shared" si="1"/>
        <v>0</v>
      </c>
      <c r="N14" s="318">
        <f>IFERROR(VLOOKUP(B14,'Segment based on SME'!$A$5:$G$42,5,0),0)</f>
        <v>0</v>
      </c>
      <c r="O14" s="112">
        <v>0</v>
      </c>
      <c r="P14" s="56">
        <f t="shared" si="2"/>
        <v>0</v>
      </c>
      <c r="Q14" s="318">
        <f>IFERROR(VLOOKUP(B14,'Segment based on SME'!$A$5:$G$42,6,0),0)</f>
        <v>0</v>
      </c>
      <c r="R14" s="112">
        <v>0</v>
      </c>
      <c r="S14" s="64">
        <f t="shared" si="3"/>
        <v>0</v>
      </c>
      <c r="T14" s="318">
        <f>IFERROR(VLOOKUP(B14,'Segment based on SME'!$A$5:$G$42,7,0),0)</f>
        <v>0</v>
      </c>
      <c r="U14" s="112">
        <v>0</v>
      </c>
      <c r="V14" s="56">
        <f t="shared" si="4"/>
        <v>0</v>
      </c>
    </row>
    <row r="15" spans="1:22">
      <c r="A15" s="18">
        <f t="shared" si="5"/>
        <v>6</v>
      </c>
      <c r="B15" s="254"/>
      <c r="C15" s="255"/>
      <c r="D15" s="255"/>
      <c r="E15" s="141"/>
      <c r="F15" s="141"/>
      <c r="G15" s="141"/>
      <c r="H15" s="318">
        <f>IFERROR(VLOOKUP(B15,'Segment based on SME'!$A$5:$G$42,3,0),0)</f>
        <v>0</v>
      </c>
      <c r="I15" s="112">
        <v>0</v>
      </c>
      <c r="J15" s="56">
        <f t="shared" si="0"/>
        <v>0</v>
      </c>
      <c r="K15" s="318">
        <f>IFERROR(VLOOKUP(B15,'Segment based on SME'!$A$5:$G$42,4,0),0)</f>
        <v>0</v>
      </c>
      <c r="L15" s="112">
        <v>0</v>
      </c>
      <c r="M15" s="64">
        <f t="shared" si="1"/>
        <v>0</v>
      </c>
      <c r="N15" s="318">
        <f>IFERROR(VLOOKUP(B15,'Segment based on SME'!$A$5:$G$42,5,0),0)</f>
        <v>0</v>
      </c>
      <c r="O15" s="112">
        <v>0</v>
      </c>
      <c r="P15" s="56">
        <f t="shared" si="2"/>
        <v>0</v>
      </c>
      <c r="Q15" s="318">
        <f>IFERROR(VLOOKUP(B15,'Segment based on SME'!$A$5:$G$42,6,0),0)</f>
        <v>0</v>
      </c>
      <c r="R15" s="112">
        <v>0</v>
      </c>
      <c r="S15" s="64">
        <f t="shared" si="3"/>
        <v>0</v>
      </c>
      <c r="T15" s="318">
        <f>IFERROR(VLOOKUP(B15,'Segment based on SME'!$A$5:$G$42,7,0),0)</f>
        <v>0</v>
      </c>
      <c r="U15" s="112">
        <v>0</v>
      </c>
      <c r="V15" s="56">
        <f t="shared" si="4"/>
        <v>0</v>
      </c>
    </row>
    <row r="16" spans="1:22">
      <c r="A16" s="18">
        <f t="shared" si="5"/>
        <v>7</v>
      </c>
      <c r="B16" s="254"/>
      <c r="C16" s="255"/>
      <c r="D16" s="255"/>
      <c r="E16" s="141"/>
      <c r="F16" s="141"/>
      <c r="G16" s="141"/>
      <c r="H16" s="318">
        <f>IFERROR(VLOOKUP(B16,'Segment based on SME'!$A$5:$G$42,3,0),0)</f>
        <v>0</v>
      </c>
      <c r="I16" s="112">
        <v>0</v>
      </c>
      <c r="J16" s="56">
        <f t="shared" si="0"/>
        <v>0</v>
      </c>
      <c r="K16" s="318">
        <f>IFERROR(VLOOKUP(B16,'Segment based on SME'!$A$5:$G$42,4,0),0)</f>
        <v>0</v>
      </c>
      <c r="L16" s="112">
        <v>0</v>
      </c>
      <c r="M16" s="64">
        <f t="shared" si="1"/>
        <v>0</v>
      </c>
      <c r="N16" s="318">
        <f>IFERROR(VLOOKUP(B16,'Segment based on SME'!$A$5:$G$42,5,0),0)</f>
        <v>0</v>
      </c>
      <c r="O16" s="112">
        <v>0</v>
      </c>
      <c r="P16" s="56">
        <f t="shared" si="2"/>
        <v>0</v>
      </c>
      <c r="Q16" s="318">
        <f>IFERROR(VLOOKUP(B16,'Segment based on SME'!$A$5:$G$42,6,0),0)</f>
        <v>0</v>
      </c>
      <c r="R16" s="112">
        <v>0</v>
      </c>
      <c r="S16" s="64">
        <f t="shared" si="3"/>
        <v>0</v>
      </c>
      <c r="T16" s="318">
        <f>IFERROR(VLOOKUP(B16,'Segment based on SME'!$A$5:$G$42,7,0),0)</f>
        <v>0</v>
      </c>
      <c r="U16" s="112">
        <v>0</v>
      </c>
      <c r="V16" s="56">
        <f t="shared" si="4"/>
        <v>0</v>
      </c>
    </row>
    <row r="17" spans="1:22">
      <c r="A17" s="18">
        <f t="shared" si="5"/>
        <v>8</v>
      </c>
      <c r="B17" s="254"/>
      <c r="C17" s="255"/>
      <c r="D17" s="255"/>
      <c r="E17" s="141"/>
      <c r="F17" s="141"/>
      <c r="G17" s="141"/>
      <c r="H17" s="318">
        <f>IFERROR(VLOOKUP(B17,'Segment based on SME'!$A$5:$G$42,3,0),0)</f>
        <v>0</v>
      </c>
      <c r="I17" s="112">
        <v>0</v>
      </c>
      <c r="J17" s="56">
        <f t="shared" si="0"/>
        <v>0</v>
      </c>
      <c r="K17" s="318">
        <f>IFERROR(VLOOKUP(B17,'Segment based on SME'!$A$5:$G$42,4,0),0)</f>
        <v>0</v>
      </c>
      <c r="L17" s="112">
        <v>0</v>
      </c>
      <c r="M17" s="64">
        <f t="shared" si="1"/>
        <v>0</v>
      </c>
      <c r="N17" s="318">
        <f>IFERROR(VLOOKUP(B17,'Segment based on SME'!$A$5:$G$42,5,0),0)</f>
        <v>0</v>
      </c>
      <c r="O17" s="112">
        <v>0</v>
      </c>
      <c r="P17" s="56">
        <f t="shared" si="2"/>
        <v>0</v>
      </c>
      <c r="Q17" s="318">
        <f>IFERROR(VLOOKUP(B17,'Segment based on SME'!$A$5:$G$42,6,0),0)</f>
        <v>0</v>
      </c>
      <c r="R17" s="112">
        <v>0</v>
      </c>
      <c r="S17" s="64">
        <f t="shared" si="3"/>
        <v>0</v>
      </c>
      <c r="T17" s="318">
        <f>IFERROR(VLOOKUP(B17,'Segment based on SME'!$A$5:$G$42,7,0),0)</f>
        <v>0</v>
      </c>
      <c r="U17" s="112">
        <v>0</v>
      </c>
      <c r="V17" s="56">
        <f t="shared" si="4"/>
        <v>0</v>
      </c>
    </row>
    <row r="18" spans="1:22">
      <c r="A18" s="18">
        <f t="shared" si="5"/>
        <v>9</v>
      </c>
      <c r="B18" s="254"/>
      <c r="C18" s="255"/>
      <c r="D18" s="255"/>
      <c r="E18" s="141"/>
      <c r="F18" s="141"/>
      <c r="G18" s="141"/>
      <c r="H18" s="318">
        <f>IFERROR(VLOOKUP(B18,'Segment based on SME'!$A$5:$G$42,3,0),0)</f>
        <v>0</v>
      </c>
      <c r="I18" s="112">
        <v>0</v>
      </c>
      <c r="J18" s="56">
        <f t="shared" si="0"/>
        <v>0</v>
      </c>
      <c r="K18" s="318">
        <f>IFERROR(VLOOKUP(B18,'Segment based on SME'!$A$5:$G$42,4,0),0)</f>
        <v>0</v>
      </c>
      <c r="L18" s="112">
        <v>0</v>
      </c>
      <c r="M18" s="64">
        <f t="shared" si="1"/>
        <v>0</v>
      </c>
      <c r="N18" s="318">
        <f>IFERROR(VLOOKUP(B18,'Segment based on SME'!$A$5:$G$42,5,0),0)</f>
        <v>0</v>
      </c>
      <c r="O18" s="112">
        <v>0</v>
      </c>
      <c r="P18" s="56">
        <f t="shared" si="2"/>
        <v>0</v>
      </c>
      <c r="Q18" s="318">
        <f>IFERROR(VLOOKUP(B18,'Segment based on SME'!$A$5:$G$42,6,0),0)</f>
        <v>0</v>
      </c>
      <c r="R18" s="112">
        <v>0</v>
      </c>
      <c r="S18" s="64">
        <f t="shared" si="3"/>
        <v>0</v>
      </c>
      <c r="T18" s="318">
        <f>IFERROR(VLOOKUP(B18,'Segment based on SME'!$A$5:$G$42,7,0),0)</f>
        <v>0</v>
      </c>
      <c r="U18" s="112">
        <v>0</v>
      </c>
      <c r="V18" s="56">
        <f t="shared" si="4"/>
        <v>0</v>
      </c>
    </row>
    <row r="19" spans="1:22">
      <c r="A19" s="18">
        <f t="shared" si="5"/>
        <v>10</v>
      </c>
      <c r="B19" s="254"/>
      <c r="C19" s="255"/>
      <c r="D19" s="255"/>
      <c r="E19" s="141"/>
      <c r="F19" s="141"/>
      <c r="G19" s="141"/>
      <c r="H19" s="318">
        <f>IFERROR(VLOOKUP(B19,'Segment based on SME'!$A$5:$G$42,3,0),0)</f>
        <v>0</v>
      </c>
      <c r="I19" s="112">
        <v>0</v>
      </c>
      <c r="J19" s="56">
        <f t="shared" si="0"/>
        <v>0</v>
      </c>
      <c r="K19" s="318">
        <f>IFERROR(VLOOKUP(B19,'Segment based on SME'!$A$5:$G$42,4,0),0)</f>
        <v>0</v>
      </c>
      <c r="L19" s="112">
        <v>0</v>
      </c>
      <c r="M19" s="64">
        <f t="shared" si="1"/>
        <v>0</v>
      </c>
      <c r="N19" s="318">
        <f>IFERROR(VLOOKUP(B19,'Segment based on SME'!$A$5:$G$42,5,0),0)</f>
        <v>0</v>
      </c>
      <c r="O19" s="112">
        <v>0</v>
      </c>
      <c r="P19" s="56">
        <f t="shared" si="2"/>
        <v>0</v>
      </c>
      <c r="Q19" s="318">
        <f>IFERROR(VLOOKUP(B19,'Segment based on SME'!$A$5:$G$42,6,0),0)</f>
        <v>0</v>
      </c>
      <c r="R19" s="112">
        <v>0</v>
      </c>
      <c r="S19" s="64">
        <f t="shared" si="3"/>
        <v>0</v>
      </c>
      <c r="T19" s="318">
        <f>IFERROR(VLOOKUP(B19,'Segment based on SME'!$A$5:$G$42,7,0),0)</f>
        <v>0</v>
      </c>
      <c r="U19" s="112">
        <v>0</v>
      </c>
      <c r="V19" s="56">
        <f t="shared" si="4"/>
        <v>0</v>
      </c>
    </row>
    <row r="20" spans="1:22">
      <c r="A20" s="18">
        <f t="shared" si="5"/>
        <v>11</v>
      </c>
      <c r="B20" s="254"/>
      <c r="C20" s="255"/>
      <c r="D20" s="255"/>
      <c r="E20" s="141"/>
      <c r="F20" s="141"/>
      <c r="G20" s="141"/>
      <c r="H20" s="318">
        <f>IFERROR(VLOOKUP(B20,'Segment based on SME'!$A$5:$G$42,3,0),0)</f>
        <v>0</v>
      </c>
      <c r="I20" s="112">
        <v>0</v>
      </c>
      <c r="J20" s="56">
        <f t="shared" si="0"/>
        <v>0</v>
      </c>
      <c r="K20" s="318">
        <f>IFERROR(VLOOKUP(B20,'Segment based on SME'!$A$5:$G$42,4,0),0)</f>
        <v>0</v>
      </c>
      <c r="L20" s="112">
        <v>0</v>
      </c>
      <c r="M20" s="64">
        <f t="shared" si="1"/>
        <v>0</v>
      </c>
      <c r="N20" s="318">
        <f>IFERROR(VLOOKUP(B20,'Segment based on SME'!$A$5:$G$42,5,0),0)</f>
        <v>0</v>
      </c>
      <c r="O20" s="112">
        <v>0</v>
      </c>
      <c r="P20" s="56">
        <f t="shared" si="2"/>
        <v>0</v>
      </c>
      <c r="Q20" s="318">
        <f>IFERROR(VLOOKUP(B20,'Segment based on SME'!$A$5:$G$42,6,0),0)</f>
        <v>0</v>
      </c>
      <c r="R20" s="112">
        <v>0</v>
      </c>
      <c r="S20" s="64">
        <f t="shared" si="3"/>
        <v>0</v>
      </c>
      <c r="T20" s="318">
        <f>IFERROR(VLOOKUP(B20,'Segment based on SME'!$A$5:$G$42,7,0),0)</f>
        <v>0</v>
      </c>
      <c r="U20" s="112">
        <v>0</v>
      </c>
      <c r="V20" s="56">
        <f t="shared" si="4"/>
        <v>0</v>
      </c>
    </row>
    <row r="21" spans="1:22">
      <c r="A21" s="18">
        <f t="shared" si="5"/>
        <v>12</v>
      </c>
      <c r="B21" s="254"/>
      <c r="C21" s="255"/>
      <c r="D21" s="255"/>
      <c r="E21" s="141"/>
      <c r="F21" s="141"/>
      <c r="G21" s="141"/>
      <c r="H21" s="318">
        <f>IFERROR(VLOOKUP(B21,'Segment based on SME'!$A$5:$G$42,3,0),0)</f>
        <v>0</v>
      </c>
      <c r="I21" s="112">
        <v>0</v>
      </c>
      <c r="J21" s="56">
        <f t="shared" si="0"/>
        <v>0</v>
      </c>
      <c r="K21" s="318">
        <f>IFERROR(VLOOKUP(B21,'Segment based on SME'!$A$5:$G$42,4,0),0)</f>
        <v>0</v>
      </c>
      <c r="L21" s="112">
        <v>0</v>
      </c>
      <c r="M21" s="64">
        <f t="shared" si="1"/>
        <v>0</v>
      </c>
      <c r="N21" s="318">
        <f>IFERROR(VLOOKUP(B21,'Segment based on SME'!$A$5:$G$42,5,0),0)</f>
        <v>0</v>
      </c>
      <c r="O21" s="112">
        <v>0</v>
      </c>
      <c r="P21" s="56">
        <f t="shared" si="2"/>
        <v>0</v>
      </c>
      <c r="Q21" s="318">
        <f>IFERROR(VLOOKUP(B21,'Segment based on SME'!$A$5:$G$42,6,0),0)</f>
        <v>0</v>
      </c>
      <c r="R21" s="112">
        <v>0</v>
      </c>
      <c r="S21" s="64">
        <f t="shared" si="3"/>
        <v>0</v>
      </c>
      <c r="T21" s="318">
        <f>IFERROR(VLOOKUP(B21,'Segment based on SME'!$A$5:$G$42,7,0),0)</f>
        <v>0</v>
      </c>
      <c r="U21" s="112">
        <v>0</v>
      </c>
      <c r="V21" s="56">
        <f t="shared" si="4"/>
        <v>0</v>
      </c>
    </row>
    <row r="22" spans="1:22">
      <c r="A22" s="18">
        <f t="shared" si="5"/>
        <v>13</v>
      </c>
      <c r="B22" s="254"/>
      <c r="C22" s="255"/>
      <c r="D22" s="255"/>
      <c r="E22" s="141"/>
      <c r="F22" s="141"/>
      <c r="G22" s="141"/>
      <c r="H22" s="318">
        <f>IFERROR(VLOOKUP(B22,'Segment based on SME'!$A$5:$G$42,3,0),0)</f>
        <v>0</v>
      </c>
      <c r="I22" s="112">
        <v>0</v>
      </c>
      <c r="J22" s="56">
        <f t="shared" si="0"/>
        <v>0</v>
      </c>
      <c r="K22" s="318">
        <f>IFERROR(VLOOKUP(B22,'Segment based on SME'!$A$5:$G$42,4,0),0)</f>
        <v>0</v>
      </c>
      <c r="L22" s="112">
        <v>0</v>
      </c>
      <c r="M22" s="64">
        <f t="shared" si="1"/>
        <v>0</v>
      </c>
      <c r="N22" s="318">
        <f>IFERROR(VLOOKUP(B22,'Segment based on SME'!$A$5:$G$42,5,0),0)</f>
        <v>0</v>
      </c>
      <c r="O22" s="112">
        <v>0</v>
      </c>
      <c r="P22" s="56">
        <f t="shared" si="2"/>
        <v>0</v>
      </c>
      <c r="Q22" s="318">
        <f>IFERROR(VLOOKUP(B22,'Segment based on SME'!$A$5:$G$42,6,0),0)</f>
        <v>0</v>
      </c>
      <c r="R22" s="112">
        <v>0</v>
      </c>
      <c r="S22" s="64">
        <f t="shared" si="3"/>
        <v>0</v>
      </c>
      <c r="T22" s="318">
        <f>IFERROR(VLOOKUP(B22,'Segment based on SME'!$A$5:$G$42,7,0),0)</f>
        <v>0</v>
      </c>
      <c r="U22" s="112">
        <v>0</v>
      </c>
      <c r="V22" s="56">
        <f t="shared" si="4"/>
        <v>0</v>
      </c>
    </row>
    <row r="23" spans="1:22">
      <c r="A23" s="18">
        <f t="shared" si="5"/>
        <v>14</v>
      </c>
      <c r="B23" s="254"/>
      <c r="C23" s="255"/>
      <c r="D23" s="255"/>
      <c r="E23" s="141"/>
      <c r="F23" s="141"/>
      <c r="G23" s="141"/>
      <c r="H23" s="318">
        <f>IFERROR(VLOOKUP(B23,'Segment based on SME'!$A$5:$G$42,3,0),0)</f>
        <v>0</v>
      </c>
      <c r="I23" s="112">
        <v>0</v>
      </c>
      <c r="J23" s="56">
        <f t="shared" si="0"/>
        <v>0</v>
      </c>
      <c r="K23" s="318">
        <f>IFERROR(VLOOKUP(B23,'Segment based on SME'!$A$5:$G$42,4,0),0)</f>
        <v>0</v>
      </c>
      <c r="L23" s="112">
        <v>0</v>
      </c>
      <c r="M23" s="64">
        <f t="shared" si="1"/>
        <v>0</v>
      </c>
      <c r="N23" s="318">
        <f>IFERROR(VLOOKUP(B23,'Segment based on SME'!$A$5:$G$42,5,0),0)</f>
        <v>0</v>
      </c>
      <c r="O23" s="112">
        <v>0</v>
      </c>
      <c r="P23" s="56">
        <f t="shared" si="2"/>
        <v>0</v>
      </c>
      <c r="Q23" s="318">
        <f>IFERROR(VLOOKUP(B23,'Segment based on SME'!$A$5:$G$42,6,0),0)</f>
        <v>0</v>
      </c>
      <c r="R23" s="112">
        <v>0</v>
      </c>
      <c r="S23" s="64">
        <f t="shared" si="3"/>
        <v>0</v>
      </c>
      <c r="T23" s="318">
        <f>IFERROR(VLOOKUP(B23,'Segment based on SME'!$A$5:$G$42,7,0),0)</f>
        <v>0</v>
      </c>
      <c r="U23" s="112">
        <v>0</v>
      </c>
      <c r="V23" s="56">
        <f t="shared" si="4"/>
        <v>0</v>
      </c>
    </row>
    <row r="24" spans="1:22">
      <c r="A24" s="18">
        <f t="shared" si="5"/>
        <v>15</v>
      </c>
      <c r="B24" s="254"/>
      <c r="C24" s="255"/>
      <c r="D24" s="255"/>
      <c r="E24" s="141"/>
      <c r="F24" s="141"/>
      <c r="G24" s="141"/>
      <c r="H24" s="318">
        <f>IFERROR(VLOOKUP(B24,'Segment based on SME'!$A$5:$G$42,3,0),0)</f>
        <v>0</v>
      </c>
      <c r="I24" s="112">
        <v>0</v>
      </c>
      <c r="J24" s="56">
        <f t="shared" si="0"/>
        <v>0</v>
      </c>
      <c r="K24" s="318">
        <f>IFERROR(VLOOKUP(B24,'Segment based on SME'!$A$5:$G$42,4,0),0)</f>
        <v>0</v>
      </c>
      <c r="L24" s="112">
        <v>0</v>
      </c>
      <c r="M24" s="64">
        <f t="shared" si="1"/>
        <v>0</v>
      </c>
      <c r="N24" s="318">
        <f>IFERROR(VLOOKUP(B24,'Segment based on SME'!$A$5:$G$42,5,0),0)</f>
        <v>0</v>
      </c>
      <c r="O24" s="112">
        <v>0</v>
      </c>
      <c r="P24" s="56">
        <f t="shared" si="2"/>
        <v>0</v>
      </c>
      <c r="Q24" s="318">
        <f>IFERROR(VLOOKUP(B24,'Segment based on SME'!$A$5:$G$42,6,0),0)</f>
        <v>0</v>
      </c>
      <c r="R24" s="112">
        <v>0</v>
      </c>
      <c r="S24" s="64">
        <f t="shared" si="3"/>
        <v>0</v>
      </c>
      <c r="T24" s="318">
        <f>IFERROR(VLOOKUP(B24,'Segment based on SME'!$A$5:$G$42,7,0),0)</f>
        <v>0</v>
      </c>
      <c r="U24" s="112">
        <v>0</v>
      </c>
      <c r="V24" s="56">
        <f t="shared" si="4"/>
        <v>0</v>
      </c>
    </row>
    <row r="25" spans="1:22">
      <c r="A25" s="18">
        <f t="shared" si="5"/>
        <v>16</v>
      </c>
      <c r="B25" s="254"/>
      <c r="C25" s="255"/>
      <c r="D25" s="255"/>
      <c r="E25" s="141"/>
      <c r="F25" s="141"/>
      <c r="G25" s="141"/>
      <c r="H25" s="318">
        <f>IFERROR(VLOOKUP(B25,'Segment based on SME'!$A$5:$G$42,3,0),0)</f>
        <v>0</v>
      </c>
      <c r="I25" s="112">
        <v>0</v>
      </c>
      <c r="J25" s="56">
        <f t="shared" si="0"/>
        <v>0</v>
      </c>
      <c r="K25" s="318">
        <f>IFERROR(VLOOKUP(B25,'Segment based on SME'!$A$5:$G$42,4,0),0)</f>
        <v>0</v>
      </c>
      <c r="L25" s="112">
        <v>0</v>
      </c>
      <c r="M25" s="64">
        <f t="shared" si="1"/>
        <v>0</v>
      </c>
      <c r="N25" s="318">
        <f>IFERROR(VLOOKUP(B25,'Segment based on SME'!$A$5:$G$42,5,0),0)</f>
        <v>0</v>
      </c>
      <c r="O25" s="112">
        <v>0</v>
      </c>
      <c r="P25" s="56">
        <f t="shared" si="2"/>
        <v>0</v>
      </c>
      <c r="Q25" s="318">
        <f>IFERROR(VLOOKUP(B25,'Segment based on SME'!$A$5:$G$42,6,0),0)</f>
        <v>0</v>
      </c>
      <c r="R25" s="112">
        <v>0</v>
      </c>
      <c r="S25" s="64">
        <f t="shared" si="3"/>
        <v>0</v>
      </c>
      <c r="T25" s="318">
        <f>IFERROR(VLOOKUP(B25,'Segment based on SME'!$A$5:$G$42,7,0),0)</f>
        <v>0</v>
      </c>
      <c r="U25" s="112">
        <v>0</v>
      </c>
      <c r="V25" s="56">
        <f t="shared" si="4"/>
        <v>0</v>
      </c>
    </row>
    <row r="26" spans="1:22">
      <c r="A26" s="18">
        <f t="shared" si="5"/>
        <v>17</v>
      </c>
      <c r="B26" s="254"/>
      <c r="C26" s="255"/>
      <c r="D26" s="255"/>
      <c r="E26" s="141"/>
      <c r="F26" s="141"/>
      <c r="G26" s="141"/>
      <c r="H26" s="318">
        <f>IFERROR(VLOOKUP(B26,'Segment based on SME'!$A$5:$G$42,3,0),0)</f>
        <v>0</v>
      </c>
      <c r="I26" s="112">
        <v>0</v>
      </c>
      <c r="J26" s="56">
        <f t="shared" si="0"/>
        <v>0</v>
      </c>
      <c r="K26" s="318">
        <f>IFERROR(VLOOKUP(B26,'Segment based on SME'!$A$5:$G$42,4,0),0)</f>
        <v>0</v>
      </c>
      <c r="L26" s="112">
        <v>0</v>
      </c>
      <c r="M26" s="64">
        <f t="shared" si="1"/>
        <v>0</v>
      </c>
      <c r="N26" s="318">
        <f>IFERROR(VLOOKUP(B26,'Segment based on SME'!$A$5:$G$42,5,0),0)</f>
        <v>0</v>
      </c>
      <c r="O26" s="112">
        <v>0</v>
      </c>
      <c r="P26" s="56">
        <f t="shared" si="2"/>
        <v>0</v>
      </c>
      <c r="Q26" s="318">
        <f>IFERROR(VLOOKUP(B26,'Segment based on SME'!$A$5:$G$42,6,0),0)</f>
        <v>0</v>
      </c>
      <c r="R26" s="112">
        <v>0</v>
      </c>
      <c r="S26" s="64">
        <f t="shared" si="3"/>
        <v>0</v>
      </c>
      <c r="T26" s="318">
        <f>IFERROR(VLOOKUP(B26,'Segment based on SME'!$A$5:$G$42,7,0),0)</f>
        <v>0</v>
      </c>
      <c r="U26" s="112">
        <v>0</v>
      </c>
      <c r="V26" s="56">
        <f t="shared" si="4"/>
        <v>0</v>
      </c>
    </row>
    <row r="27" spans="1:22">
      <c r="A27" s="18">
        <f t="shared" si="5"/>
        <v>18</v>
      </c>
      <c r="B27" s="254"/>
      <c r="C27" s="255"/>
      <c r="D27" s="255"/>
      <c r="E27" s="141"/>
      <c r="F27" s="141"/>
      <c r="G27" s="141"/>
      <c r="H27" s="318">
        <f>IFERROR(VLOOKUP(B27,'Segment based on SME'!$A$5:$G$42,3,0),0)</f>
        <v>0</v>
      </c>
      <c r="I27" s="112">
        <v>0</v>
      </c>
      <c r="J27" s="56">
        <f t="shared" si="0"/>
        <v>0</v>
      </c>
      <c r="K27" s="318">
        <f>IFERROR(VLOOKUP(B27,'Segment based on SME'!$A$5:$G$42,4,0),0)</f>
        <v>0</v>
      </c>
      <c r="L27" s="112">
        <v>0</v>
      </c>
      <c r="M27" s="64">
        <f t="shared" si="1"/>
        <v>0</v>
      </c>
      <c r="N27" s="318">
        <f>IFERROR(VLOOKUP(B27,'Segment based on SME'!$A$5:$G$42,5,0),0)</f>
        <v>0</v>
      </c>
      <c r="O27" s="112">
        <v>0</v>
      </c>
      <c r="P27" s="56">
        <f t="shared" si="2"/>
        <v>0</v>
      </c>
      <c r="Q27" s="318">
        <f>IFERROR(VLOOKUP(B27,'Segment based on SME'!$A$5:$G$42,6,0),0)</f>
        <v>0</v>
      </c>
      <c r="R27" s="112">
        <v>0</v>
      </c>
      <c r="S27" s="64">
        <f t="shared" si="3"/>
        <v>0</v>
      </c>
      <c r="T27" s="318">
        <f>IFERROR(VLOOKUP(B27,'Segment based on SME'!$A$5:$G$42,7,0),0)</f>
        <v>0</v>
      </c>
      <c r="U27" s="112">
        <v>0</v>
      </c>
      <c r="V27" s="56">
        <f t="shared" si="4"/>
        <v>0</v>
      </c>
    </row>
    <row r="28" spans="1:22">
      <c r="A28" s="18">
        <f t="shared" si="5"/>
        <v>19</v>
      </c>
      <c r="B28" s="254"/>
      <c r="C28" s="255"/>
      <c r="D28" s="255"/>
      <c r="E28" s="141"/>
      <c r="F28" s="141"/>
      <c r="G28" s="141"/>
      <c r="H28" s="318">
        <f>IFERROR(VLOOKUP(B28,'Segment based on SME'!$A$5:$G$42,3,0),0)</f>
        <v>0</v>
      </c>
      <c r="I28" s="112">
        <v>0</v>
      </c>
      <c r="J28" s="56">
        <f t="shared" si="0"/>
        <v>0</v>
      </c>
      <c r="K28" s="318">
        <f>IFERROR(VLOOKUP(B28,'Segment based on SME'!$A$5:$G$42,4,0),0)</f>
        <v>0</v>
      </c>
      <c r="L28" s="112">
        <v>0</v>
      </c>
      <c r="M28" s="64">
        <f t="shared" si="1"/>
        <v>0</v>
      </c>
      <c r="N28" s="318">
        <f>IFERROR(VLOOKUP(B28,'Segment based on SME'!$A$5:$G$42,5,0),0)</f>
        <v>0</v>
      </c>
      <c r="O28" s="112">
        <v>0</v>
      </c>
      <c r="P28" s="56">
        <f t="shared" si="2"/>
        <v>0</v>
      </c>
      <c r="Q28" s="318">
        <f>IFERROR(VLOOKUP(B28,'Segment based on SME'!$A$5:$G$42,6,0),0)</f>
        <v>0</v>
      </c>
      <c r="R28" s="112">
        <v>0</v>
      </c>
      <c r="S28" s="64">
        <f t="shared" si="3"/>
        <v>0</v>
      </c>
      <c r="T28" s="318">
        <f>IFERROR(VLOOKUP(B28,'Segment based on SME'!$A$5:$G$42,7,0),0)</f>
        <v>0</v>
      </c>
      <c r="U28" s="112">
        <v>0</v>
      </c>
      <c r="V28" s="56">
        <f t="shared" si="4"/>
        <v>0</v>
      </c>
    </row>
    <row r="29" spans="1:22">
      <c r="A29" s="18">
        <f t="shared" si="5"/>
        <v>20</v>
      </c>
      <c r="B29" s="254"/>
      <c r="C29" s="255"/>
      <c r="D29" s="255"/>
      <c r="E29" s="141"/>
      <c r="F29" s="141"/>
      <c r="G29" s="141"/>
      <c r="H29" s="318">
        <f>IFERROR(VLOOKUP(B29,'Segment based on SME'!$A$5:$G$42,3,0),0)</f>
        <v>0</v>
      </c>
      <c r="I29" s="112">
        <v>0</v>
      </c>
      <c r="J29" s="56">
        <f t="shared" si="0"/>
        <v>0</v>
      </c>
      <c r="K29" s="318">
        <f>IFERROR(VLOOKUP(B29,'Segment based on SME'!$A$5:$G$42,4,0),0)</f>
        <v>0</v>
      </c>
      <c r="L29" s="112">
        <v>0</v>
      </c>
      <c r="M29" s="64">
        <f t="shared" si="1"/>
        <v>0</v>
      </c>
      <c r="N29" s="318">
        <f>IFERROR(VLOOKUP(B29,'Segment based on SME'!$A$5:$G$42,5,0),0)</f>
        <v>0</v>
      </c>
      <c r="O29" s="112">
        <v>0</v>
      </c>
      <c r="P29" s="56">
        <f t="shared" si="2"/>
        <v>0</v>
      </c>
      <c r="Q29" s="318">
        <f>IFERROR(VLOOKUP(B29,'Segment based on SME'!$A$5:$G$42,6,0),0)</f>
        <v>0</v>
      </c>
      <c r="R29" s="112">
        <v>0</v>
      </c>
      <c r="S29" s="64">
        <f t="shared" si="3"/>
        <v>0</v>
      </c>
      <c r="T29" s="318">
        <f>IFERROR(VLOOKUP(B29,'Segment based on SME'!$A$5:$G$42,7,0),0)</f>
        <v>0</v>
      </c>
      <c r="U29" s="112">
        <v>0</v>
      </c>
      <c r="V29" s="56">
        <f t="shared" si="4"/>
        <v>0</v>
      </c>
    </row>
    <row r="30" spans="1:22">
      <c r="A30" s="18">
        <f t="shared" si="5"/>
        <v>21</v>
      </c>
      <c r="B30" s="254"/>
      <c r="C30" s="255"/>
      <c r="D30" s="255"/>
      <c r="E30" s="141"/>
      <c r="F30" s="141"/>
      <c r="G30" s="141"/>
      <c r="H30" s="318">
        <f>IFERROR(VLOOKUP(B30,'Segment based on SME'!$A$5:$G$42,3,0),0)</f>
        <v>0</v>
      </c>
      <c r="I30" s="112">
        <v>0</v>
      </c>
      <c r="J30" s="56">
        <f t="shared" si="0"/>
        <v>0</v>
      </c>
      <c r="K30" s="318">
        <f>IFERROR(VLOOKUP(B30,'Segment based on SME'!$A$5:$G$42,4,0),0)</f>
        <v>0</v>
      </c>
      <c r="L30" s="112">
        <v>0</v>
      </c>
      <c r="M30" s="64">
        <f t="shared" si="1"/>
        <v>0</v>
      </c>
      <c r="N30" s="318">
        <f>IFERROR(VLOOKUP(B30,'Segment based on SME'!$A$5:$G$42,5,0),0)</f>
        <v>0</v>
      </c>
      <c r="O30" s="112">
        <v>0</v>
      </c>
      <c r="P30" s="56">
        <f t="shared" si="2"/>
        <v>0</v>
      </c>
      <c r="Q30" s="318">
        <f>IFERROR(VLOOKUP(B30,'Segment based on SME'!$A$5:$G$42,6,0),0)</f>
        <v>0</v>
      </c>
      <c r="R30" s="112">
        <v>0</v>
      </c>
      <c r="S30" s="64">
        <f t="shared" si="3"/>
        <v>0</v>
      </c>
      <c r="T30" s="318">
        <f>IFERROR(VLOOKUP(B30,'Segment based on SME'!$A$5:$G$42,7,0),0)</f>
        <v>0</v>
      </c>
      <c r="U30" s="112">
        <v>0</v>
      </c>
      <c r="V30" s="56">
        <f t="shared" si="4"/>
        <v>0</v>
      </c>
    </row>
    <row r="31" spans="1:22">
      <c r="A31" s="18">
        <f t="shared" si="5"/>
        <v>22</v>
      </c>
      <c r="B31" s="254"/>
      <c r="C31" s="255"/>
      <c r="D31" s="255"/>
      <c r="E31" s="141"/>
      <c r="F31" s="141"/>
      <c r="G31" s="141"/>
      <c r="H31" s="318">
        <f>IFERROR(VLOOKUP(B31,'Segment based on SME'!$A$5:$G$42,3,0),0)</f>
        <v>0</v>
      </c>
      <c r="I31" s="112">
        <v>0</v>
      </c>
      <c r="J31" s="56">
        <f t="shared" si="0"/>
        <v>0</v>
      </c>
      <c r="K31" s="318">
        <f>IFERROR(VLOOKUP(B31,'Segment based on SME'!$A$5:$G$42,4,0),0)</f>
        <v>0</v>
      </c>
      <c r="L31" s="112">
        <v>0</v>
      </c>
      <c r="M31" s="64">
        <f t="shared" si="1"/>
        <v>0</v>
      </c>
      <c r="N31" s="318">
        <f>IFERROR(VLOOKUP(B31,'Segment based on SME'!$A$5:$G$42,5,0),0)</f>
        <v>0</v>
      </c>
      <c r="O31" s="112">
        <v>0</v>
      </c>
      <c r="P31" s="56">
        <f t="shared" si="2"/>
        <v>0</v>
      </c>
      <c r="Q31" s="318">
        <f>IFERROR(VLOOKUP(B31,'Segment based on SME'!$A$5:$G$42,6,0),0)</f>
        <v>0</v>
      </c>
      <c r="R31" s="112">
        <v>0</v>
      </c>
      <c r="S31" s="64">
        <f t="shared" si="3"/>
        <v>0</v>
      </c>
      <c r="T31" s="318">
        <f>IFERROR(VLOOKUP(B31,'Segment based on SME'!$A$5:$G$42,7,0),0)</f>
        <v>0</v>
      </c>
      <c r="U31" s="112">
        <v>0</v>
      </c>
      <c r="V31" s="56">
        <f t="shared" si="4"/>
        <v>0</v>
      </c>
    </row>
    <row r="32" spans="1:22">
      <c r="A32" s="18">
        <f t="shared" si="5"/>
        <v>23</v>
      </c>
      <c r="B32" s="254"/>
      <c r="C32" s="255"/>
      <c r="D32" s="255"/>
      <c r="E32" s="141"/>
      <c r="F32" s="141"/>
      <c r="G32" s="141"/>
      <c r="H32" s="318">
        <f>IFERROR(VLOOKUP(B32,'Segment based on SME'!$A$5:$G$42,3,0),0)</f>
        <v>0</v>
      </c>
      <c r="I32" s="112">
        <v>0</v>
      </c>
      <c r="J32" s="56">
        <f t="shared" si="0"/>
        <v>0</v>
      </c>
      <c r="K32" s="318">
        <f>IFERROR(VLOOKUP(B32,'Segment based on SME'!$A$5:$G$42,4,0),0)</f>
        <v>0</v>
      </c>
      <c r="L32" s="112">
        <v>0</v>
      </c>
      <c r="M32" s="64">
        <f t="shared" si="1"/>
        <v>0</v>
      </c>
      <c r="N32" s="318">
        <f>IFERROR(VLOOKUP(B32,'Segment based on SME'!$A$5:$G$42,5,0),0)</f>
        <v>0</v>
      </c>
      <c r="O32" s="112">
        <v>0</v>
      </c>
      <c r="P32" s="56">
        <f t="shared" si="2"/>
        <v>0</v>
      </c>
      <c r="Q32" s="318">
        <f>IFERROR(VLOOKUP(B32,'Segment based on SME'!$A$5:$G$42,6,0),0)</f>
        <v>0</v>
      </c>
      <c r="R32" s="112">
        <v>0</v>
      </c>
      <c r="S32" s="64">
        <f t="shared" si="3"/>
        <v>0</v>
      </c>
      <c r="T32" s="318">
        <f>IFERROR(VLOOKUP(B32,'Segment based on SME'!$A$5:$G$42,7,0),0)</f>
        <v>0</v>
      </c>
      <c r="U32" s="112">
        <v>0</v>
      </c>
      <c r="V32" s="56">
        <f t="shared" si="4"/>
        <v>0</v>
      </c>
    </row>
    <row r="33" spans="1:22">
      <c r="A33" s="18">
        <f t="shared" si="5"/>
        <v>24</v>
      </c>
      <c r="B33" s="254"/>
      <c r="C33" s="255"/>
      <c r="D33" s="255"/>
      <c r="E33" s="141"/>
      <c r="F33" s="141"/>
      <c r="G33" s="141"/>
      <c r="H33" s="318">
        <f>IFERROR(VLOOKUP(B33,'Segment based on SME'!$A$5:$G$42,3,0),0)</f>
        <v>0</v>
      </c>
      <c r="I33" s="112">
        <v>0</v>
      </c>
      <c r="J33" s="56">
        <f t="shared" si="0"/>
        <v>0</v>
      </c>
      <c r="K33" s="318">
        <f>IFERROR(VLOOKUP(B33,'Segment based on SME'!$A$5:$G$42,4,0),0)</f>
        <v>0</v>
      </c>
      <c r="L33" s="112">
        <v>0</v>
      </c>
      <c r="M33" s="64">
        <f t="shared" si="1"/>
        <v>0</v>
      </c>
      <c r="N33" s="318">
        <f>IFERROR(VLOOKUP(B33,'Segment based on SME'!$A$5:$G$42,5,0),0)</f>
        <v>0</v>
      </c>
      <c r="O33" s="112">
        <v>0</v>
      </c>
      <c r="P33" s="56">
        <f t="shared" si="2"/>
        <v>0</v>
      </c>
      <c r="Q33" s="318">
        <f>IFERROR(VLOOKUP(B33,'Segment based on SME'!$A$5:$G$42,6,0),0)</f>
        <v>0</v>
      </c>
      <c r="R33" s="112">
        <v>0</v>
      </c>
      <c r="S33" s="64">
        <f t="shared" si="3"/>
        <v>0</v>
      </c>
      <c r="T33" s="318">
        <f>IFERROR(VLOOKUP(B33,'Segment based on SME'!$A$5:$G$42,7,0),0)</f>
        <v>0</v>
      </c>
      <c r="U33" s="112">
        <v>0</v>
      </c>
      <c r="V33" s="56">
        <f t="shared" si="4"/>
        <v>0</v>
      </c>
    </row>
    <row r="34" spans="1:22">
      <c r="A34" s="18">
        <f t="shared" si="5"/>
        <v>25</v>
      </c>
      <c r="B34" s="254"/>
      <c r="C34" s="255"/>
      <c r="D34" s="255"/>
      <c r="E34" s="141"/>
      <c r="F34" s="141"/>
      <c r="G34" s="141"/>
      <c r="H34" s="318">
        <f>IFERROR(VLOOKUP(B34,'Segment based on SME'!$A$5:$G$42,3,0),0)</f>
        <v>0</v>
      </c>
      <c r="I34" s="112">
        <v>0</v>
      </c>
      <c r="J34" s="56">
        <f t="shared" si="0"/>
        <v>0</v>
      </c>
      <c r="K34" s="318">
        <f>IFERROR(VLOOKUP(B34,'Segment based on SME'!$A$5:$G$42,4,0),0)</f>
        <v>0</v>
      </c>
      <c r="L34" s="112">
        <v>0</v>
      </c>
      <c r="M34" s="64">
        <f t="shared" si="1"/>
        <v>0</v>
      </c>
      <c r="N34" s="318">
        <f>IFERROR(VLOOKUP(B34,'Segment based on SME'!$A$5:$G$42,5,0),0)</f>
        <v>0</v>
      </c>
      <c r="O34" s="112">
        <v>0</v>
      </c>
      <c r="P34" s="56">
        <f t="shared" si="2"/>
        <v>0</v>
      </c>
      <c r="Q34" s="318">
        <f>IFERROR(VLOOKUP(B34,'Segment based on SME'!$A$5:$G$42,6,0),0)</f>
        <v>0</v>
      </c>
      <c r="R34" s="112">
        <v>0</v>
      </c>
      <c r="S34" s="64">
        <f t="shared" si="3"/>
        <v>0</v>
      </c>
      <c r="T34" s="318">
        <f>IFERROR(VLOOKUP(B34,'Segment based on SME'!$A$5:$G$42,7,0),0)</f>
        <v>0</v>
      </c>
      <c r="U34" s="112">
        <v>0</v>
      </c>
      <c r="V34" s="56">
        <f t="shared" si="4"/>
        <v>0</v>
      </c>
    </row>
    <row r="35" spans="1:22">
      <c r="A35" s="18">
        <f t="shared" si="5"/>
        <v>26</v>
      </c>
      <c r="B35" s="254"/>
      <c r="C35" s="255"/>
      <c r="D35" s="255"/>
      <c r="E35" s="141"/>
      <c r="F35" s="141"/>
      <c r="G35" s="141"/>
      <c r="H35" s="318">
        <f>IFERROR(VLOOKUP(B35,'Segment based on SME'!$A$5:$G$42,3,0),0)</f>
        <v>0</v>
      </c>
      <c r="I35" s="112">
        <v>0</v>
      </c>
      <c r="J35" s="56">
        <f t="shared" si="0"/>
        <v>0</v>
      </c>
      <c r="K35" s="318">
        <f>IFERROR(VLOOKUP(B35,'Segment based on SME'!$A$5:$G$42,4,0),0)</f>
        <v>0</v>
      </c>
      <c r="L35" s="112">
        <v>0</v>
      </c>
      <c r="M35" s="64">
        <f t="shared" si="1"/>
        <v>0</v>
      </c>
      <c r="N35" s="318">
        <f>IFERROR(VLOOKUP(B35,'Segment based on SME'!$A$5:$G$42,5,0),0)</f>
        <v>0</v>
      </c>
      <c r="O35" s="112">
        <v>0</v>
      </c>
      <c r="P35" s="56">
        <f t="shared" si="2"/>
        <v>0</v>
      </c>
      <c r="Q35" s="318">
        <f>IFERROR(VLOOKUP(B35,'Segment based on SME'!$A$5:$G$42,6,0),0)</f>
        <v>0</v>
      </c>
      <c r="R35" s="112">
        <v>0</v>
      </c>
      <c r="S35" s="64">
        <f t="shared" si="3"/>
        <v>0</v>
      </c>
      <c r="T35" s="318">
        <f>IFERROR(VLOOKUP(B35,'Segment based on SME'!$A$5:$G$42,7,0),0)</f>
        <v>0</v>
      </c>
      <c r="U35" s="112">
        <v>0</v>
      </c>
      <c r="V35" s="56">
        <f t="shared" si="4"/>
        <v>0</v>
      </c>
    </row>
    <row r="36" spans="1:22">
      <c r="A36" s="18">
        <f>A35+1</f>
        <v>27</v>
      </c>
      <c r="B36" s="254"/>
      <c r="C36" s="255"/>
      <c r="D36" s="255"/>
      <c r="E36" s="141"/>
      <c r="F36" s="141"/>
      <c r="G36" s="141"/>
      <c r="H36" s="318">
        <f>IFERROR(VLOOKUP(B36,'Segment based on SME'!$A$5:$G$42,3,0),0)</f>
        <v>0</v>
      </c>
      <c r="I36" s="112">
        <v>0</v>
      </c>
      <c r="J36" s="56">
        <f t="shared" si="0"/>
        <v>0</v>
      </c>
      <c r="K36" s="318">
        <f>IFERROR(VLOOKUP(B36,'Segment based on SME'!$A$5:$G$42,4,0),0)</f>
        <v>0</v>
      </c>
      <c r="L36" s="112">
        <v>0</v>
      </c>
      <c r="M36" s="64">
        <f t="shared" si="1"/>
        <v>0</v>
      </c>
      <c r="N36" s="318">
        <f>IFERROR(VLOOKUP(B36,'Segment based on SME'!$A$5:$G$42,5,0),0)</f>
        <v>0</v>
      </c>
      <c r="O36" s="112">
        <v>0</v>
      </c>
      <c r="P36" s="56">
        <f t="shared" si="2"/>
        <v>0</v>
      </c>
      <c r="Q36" s="318">
        <f>IFERROR(VLOOKUP(B36,'Segment based on SME'!$A$5:$G$42,6,0),0)</f>
        <v>0</v>
      </c>
      <c r="R36" s="112">
        <v>0</v>
      </c>
      <c r="S36" s="64">
        <f t="shared" si="3"/>
        <v>0</v>
      </c>
      <c r="T36" s="318">
        <f>IFERROR(VLOOKUP(B36,'Segment based on SME'!$A$5:$G$42,7,0),0)</f>
        <v>0</v>
      </c>
      <c r="U36" s="112">
        <v>0</v>
      </c>
      <c r="V36" s="56">
        <f t="shared" si="4"/>
        <v>0</v>
      </c>
    </row>
    <row r="37" spans="1:22">
      <c r="A37" s="18">
        <f t="shared" si="5"/>
        <v>28</v>
      </c>
      <c r="B37" s="254"/>
      <c r="C37" s="255"/>
      <c r="D37" s="255"/>
      <c r="E37" s="141"/>
      <c r="F37" s="141"/>
      <c r="G37" s="141"/>
      <c r="H37" s="318">
        <f>IFERROR(VLOOKUP(B37,'Segment based on SME'!$A$5:$G$42,3,0),0)</f>
        <v>0</v>
      </c>
      <c r="I37" s="112">
        <v>0</v>
      </c>
      <c r="J37" s="56">
        <f t="shared" si="0"/>
        <v>0</v>
      </c>
      <c r="K37" s="318">
        <f>IFERROR(VLOOKUP(B37,'Segment based on SME'!$A$5:$G$42,4,0),0)</f>
        <v>0</v>
      </c>
      <c r="L37" s="112">
        <v>0</v>
      </c>
      <c r="M37" s="64">
        <f t="shared" si="1"/>
        <v>0</v>
      </c>
      <c r="N37" s="318">
        <f>IFERROR(VLOOKUP(B37,'Segment based on SME'!$A$5:$G$42,5,0),0)</f>
        <v>0</v>
      </c>
      <c r="O37" s="112">
        <v>0</v>
      </c>
      <c r="P37" s="56">
        <f t="shared" si="2"/>
        <v>0</v>
      </c>
      <c r="Q37" s="318">
        <f>IFERROR(VLOOKUP(B37,'Segment based on SME'!$A$5:$G$42,6,0),0)</f>
        <v>0</v>
      </c>
      <c r="R37" s="112">
        <v>0</v>
      </c>
      <c r="S37" s="64">
        <f t="shared" si="3"/>
        <v>0</v>
      </c>
      <c r="T37" s="318">
        <f>IFERROR(VLOOKUP(B37,'Segment based on SME'!$A$5:$G$42,7,0),0)</f>
        <v>0</v>
      </c>
      <c r="U37" s="112">
        <v>0</v>
      </c>
      <c r="V37" s="56">
        <f t="shared" si="4"/>
        <v>0</v>
      </c>
    </row>
    <row r="38" spans="1:22">
      <c r="A38" s="18">
        <f t="shared" si="5"/>
        <v>29</v>
      </c>
      <c r="B38" s="254"/>
      <c r="C38" s="255"/>
      <c r="D38" s="255"/>
      <c r="E38" s="141"/>
      <c r="F38" s="141"/>
      <c r="G38" s="141"/>
      <c r="H38" s="318">
        <f>IFERROR(VLOOKUP(B38,'Segment based on SME'!$A$5:$G$42,3,0),0)</f>
        <v>0</v>
      </c>
      <c r="I38" s="112">
        <v>0</v>
      </c>
      <c r="J38" s="56">
        <f t="shared" si="0"/>
        <v>0</v>
      </c>
      <c r="K38" s="318">
        <f>IFERROR(VLOOKUP(B38,'Segment based on SME'!$A$5:$G$42,4,0),0)</f>
        <v>0</v>
      </c>
      <c r="L38" s="112">
        <v>0</v>
      </c>
      <c r="M38" s="64">
        <f t="shared" si="1"/>
        <v>0</v>
      </c>
      <c r="N38" s="318">
        <f>IFERROR(VLOOKUP(B38,'Segment based on SME'!$A$5:$G$42,5,0),0)</f>
        <v>0</v>
      </c>
      <c r="O38" s="112">
        <v>0</v>
      </c>
      <c r="P38" s="56">
        <f t="shared" si="2"/>
        <v>0</v>
      </c>
      <c r="Q38" s="318">
        <f>IFERROR(VLOOKUP(B38,'Segment based on SME'!$A$5:$G$42,6,0),0)</f>
        <v>0</v>
      </c>
      <c r="R38" s="112">
        <v>0</v>
      </c>
      <c r="S38" s="64">
        <f t="shared" si="3"/>
        <v>0</v>
      </c>
      <c r="T38" s="318">
        <f>IFERROR(VLOOKUP(B38,'Segment based on SME'!$A$5:$G$42,7,0),0)</f>
        <v>0</v>
      </c>
      <c r="U38" s="112">
        <v>0</v>
      </c>
      <c r="V38" s="56">
        <f t="shared" si="4"/>
        <v>0</v>
      </c>
    </row>
    <row r="39" spans="1:22">
      <c r="A39" s="18">
        <f t="shared" si="5"/>
        <v>30</v>
      </c>
      <c r="B39" s="254"/>
      <c r="C39" s="255"/>
      <c r="D39" s="255"/>
      <c r="E39" s="141"/>
      <c r="F39" s="141"/>
      <c r="G39" s="141"/>
      <c r="H39" s="318">
        <f>IFERROR(VLOOKUP(B39,'Segment based on SME'!$A$5:$G$42,3,0),0)</f>
        <v>0</v>
      </c>
      <c r="I39" s="112">
        <v>0</v>
      </c>
      <c r="J39" s="56">
        <f t="shared" si="0"/>
        <v>0</v>
      </c>
      <c r="K39" s="318">
        <f>IFERROR(VLOOKUP(B39,'Segment based on SME'!$A$5:$G$42,4,0),0)</f>
        <v>0</v>
      </c>
      <c r="L39" s="112">
        <v>0</v>
      </c>
      <c r="M39" s="64">
        <f t="shared" si="1"/>
        <v>0</v>
      </c>
      <c r="N39" s="318">
        <f>IFERROR(VLOOKUP(B39,'Segment based on SME'!$A$5:$G$42,5,0),0)</f>
        <v>0</v>
      </c>
      <c r="O39" s="112">
        <v>0</v>
      </c>
      <c r="P39" s="56">
        <f t="shared" si="2"/>
        <v>0</v>
      </c>
      <c r="Q39" s="318">
        <f>IFERROR(VLOOKUP(B39,'Segment based on SME'!$A$5:$G$42,6,0),0)</f>
        <v>0</v>
      </c>
      <c r="R39" s="112">
        <v>0</v>
      </c>
      <c r="S39" s="64">
        <f t="shared" si="3"/>
        <v>0</v>
      </c>
      <c r="T39" s="318">
        <f>IFERROR(VLOOKUP(B39,'Segment based on SME'!$A$5:$G$42,7,0),0)</f>
        <v>0</v>
      </c>
      <c r="U39" s="112">
        <v>0</v>
      </c>
      <c r="V39" s="56">
        <f t="shared" si="4"/>
        <v>0</v>
      </c>
    </row>
    <row r="40" spans="1:22">
      <c r="A40" s="18">
        <f t="shared" si="5"/>
        <v>31</v>
      </c>
      <c r="B40" s="254"/>
      <c r="C40" s="255"/>
      <c r="D40" s="255"/>
      <c r="E40" s="141"/>
      <c r="F40" s="141"/>
      <c r="G40" s="141"/>
      <c r="H40" s="318">
        <f>IFERROR(VLOOKUP(B40,'Segment based on SME'!$A$5:$G$42,3,0),0)</f>
        <v>0</v>
      </c>
      <c r="I40" s="112">
        <v>0</v>
      </c>
      <c r="J40" s="56">
        <f t="shared" si="0"/>
        <v>0</v>
      </c>
      <c r="K40" s="318">
        <f>IFERROR(VLOOKUP(B40,'Segment based on SME'!$A$5:$G$42,4,0),0)</f>
        <v>0</v>
      </c>
      <c r="L40" s="112">
        <v>0</v>
      </c>
      <c r="M40" s="64">
        <f t="shared" si="1"/>
        <v>0</v>
      </c>
      <c r="N40" s="318">
        <f>IFERROR(VLOOKUP(B40,'Segment based on SME'!$A$5:$G$42,5,0),0)</f>
        <v>0</v>
      </c>
      <c r="O40" s="112">
        <v>0</v>
      </c>
      <c r="P40" s="56">
        <f t="shared" si="2"/>
        <v>0</v>
      </c>
      <c r="Q40" s="318">
        <f>IFERROR(VLOOKUP(B40,'Segment based on SME'!$A$5:$G$42,6,0),0)</f>
        <v>0</v>
      </c>
      <c r="R40" s="112">
        <v>0</v>
      </c>
      <c r="S40" s="64">
        <f t="shared" si="3"/>
        <v>0</v>
      </c>
      <c r="T40" s="318">
        <f>IFERROR(VLOOKUP(B40,'Segment based on SME'!$A$5:$G$42,7,0),0)</f>
        <v>0</v>
      </c>
      <c r="U40" s="112">
        <v>0</v>
      </c>
      <c r="V40" s="56">
        <f t="shared" si="4"/>
        <v>0</v>
      </c>
    </row>
    <row r="41" spans="1:22">
      <c r="A41" s="18">
        <f t="shared" si="5"/>
        <v>32</v>
      </c>
      <c r="B41" s="254"/>
      <c r="C41" s="255"/>
      <c r="D41" s="255"/>
      <c r="E41" s="141"/>
      <c r="F41" s="141"/>
      <c r="G41" s="141"/>
      <c r="H41" s="318">
        <f>IFERROR(VLOOKUP(B41,'Segment based on SME'!$A$5:$G$42,3,0),0)</f>
        <v>0</v>
      </c>
      <c r="I41" s="112">
        <v>0</v>
      </c>
      <c r="J41" s="56">
        <f t="shared" si="0"/>
        <v>0</v>
      </c>
      <c r="K41" s="318">
        <f>IFERROR(VLOOKUP(B41,'Segment based on SME'!$A$5:$G$42,4,0),0)</f>
        <v>0</v>
      </c>
      <c r="L41" s="112">
        <v>0</v>
      </c>
      <c r="M41" s="64">
        <f t="shared" si="1"/>
        <v>0</v>
      </c>
      <c r="N41" s="318">
        <f>IFERROR(VLOOKUP(B41,'Segment based on SME'!$A$5:$G$42,5,0),0)</f>
        <v>0</v>
      </c>
      <c r="O41" s="112">
        <v>0</v>
      </c>
      <c r="P41" s="56">
        <f t="shared" si="2"/>
        <v>0</v>
      </c>
      <c r="Q41" s="318">
        <f>IFERROR(VLOOKUP(B41,'Segment based on SME'!$A$5:$G$42,6,0),0)</f>
        <v>0</v>
      </c>
      <c r="R41" s="112">
        <v>0</v>
      </c>
      <c r="S41" s="64">
        <f t="shared" si="3"/>
        <v>0</v>
      </c>
      <c r="T41" s="318">
        <f>IFERROR(VLOOKUP(B41,'Segment based on SME'!$A$5:$G$42,7,0),0)</f>
        <v>0</v>
      </c>
      <c r="U41" s="112">
        <v>0</v>
      </c>
      <c r="V41" s="56">
        <f t="shared" si="4"/>
        <v>0</v>
      </c>
    </row>
    <row r="42" spans="1:22">
      <c r="A42" s="18">
        <f>A41+1</f>
        <v>33</v>
      </c>
      <c r="B42" s="254"/>
      <c r="C42" s="255"/>
      <c r="D42" s="255"/>
      <c r="E42" s="141"/>
      <c r="F42" s="141"/>
      <c r="G42" s="141"/>
      <c r="H42" s="318">
        <f>IFERROR(VLOOKUP(B42,'Segment based on SME'!$A$5:$G$42,3,0),0)</f>
        <v>0</v>
      </c>
      <c r="I42" s="112">
        <v>0</v>
      </c>
      <c r="J42" s="56">
        <f t="shared" si="0"/>
        <v>0</v>
      </c>
      <c r="K42" s="318">
        <f>IFERROR(VLOOKUP(B42,'Segment based on SME'!$A$5:$G$42,4,0),0)</f>
        <v>0</v>
      </c>
      <c r="L42" s="112">
        <v>0</v>
      </c>
      <c r="M42" s="64">
        <f t="shared" si="1"/>
        <v>0</v>
      </c>
      <c r="N42" s="318">
        <f>IFERROR(VLOOKUP(B42,'Segment based on SME'!$A$5:$G$42,5,0),0)</f>
        <v>0</v>
      </c>
      <c r="O42" s="112">
        <v>0</v>
      </c>
      <c r="P42" s="56">
        <f t="shared" si="2"/>
        <v>0</v>
      </c>
      <c r="Q42" s="318">
        <f>IFERROR(VLOOKUP(B42,'Segment based on SME'!$A$5:$G$42,6,0),0)</f>
        <v>0</v>
      </c>
      <c r="R42" s="112">
        <v>0</v>
      </c>
      <c r="S42" s="64">
        <f t="shared" si="3"/>
        <v>0</v>
      </c>
      <c r="T42" s="318">
        <f>IFERROR(VLOOKUP(B42,'Segment based on SME'!$A$5:$G$42,7,0),0)</f>
        <v>0</v>
      </c>
      <c r="U42" s="112">
        <v>0</v>
      </c>
      <c r="V42" s="56">
        <f t="shared" si="4"/>
        <v>0</v>
      </c>
    </row>
    <row r="43" spans="1:22">
      <c r="A43" s="18">
        <f t="shared" si="5"/>
        <v>34</v>
      </c>
      <c r="B43" s="254"/>
      <c r="C43" s="255"/>
      <c r="D43" s="255"/>
      <c r="E43" s="141"/>
      <c r="F43" s="141"/>
      <c r="G43" s="141"/>
      <c r="H43" s="318">
        <f>IFERROR(VLOOKUP(B43,'Segment based on SME'!$A$5:$G$42,3,0),0)</f>
        <v>0</v>
      </c>
      <c r="I43" s="112">
        <v>0</v>
      </c>
      <c r="J43" s="56">
        <f t="shared" si="0"/>
        <v>0</v>
      </c>
      <c r="K43" s="318">
        <f>IFERROR(VLOOKUP(B43,'Segment based on SME'!$A$5:$G$42,4,0),0)</f>
        <v>0</v>
      </c>
      <c r="L43" s="112">
        <v>0</v>
      </c>
      <c r="M43" s="64">
        <f t="shared" si="1"/>
        <v>0</v>
      </c>
      <c r="N43" s="318">
        <f>IFERROR(VLOOKUP(B43,'Segment based on SME'!$A$5:$G$42,5,0),0)</f>
        <v>0</v>
      </c>
      <c r="O43" s="112">
        <v>0</v>
      </c>
      <c r="P43" s="56">
        <f t="shared" si="2"/>
        <v>0</v>
      </c>
      <c r="Q43" s="318">
        <f>IFERROR(VLOOKUP(B43,'Segment based on SME'!$A$5:$G$42,6,0),0)</f>
        <v>0</v>
      </c>
      <c r="R43" s="112">
        <v>0</v>
      </c>
      <c r="S43" s="64">
        <f t="shared" si="3"/>
        <v>0</v>
      </c>
      <c r="T43" s="318">
        <f>IFERROR(VLOOKUP(B43,'Segment based on SME'!$A$5:$G$42,7,0),0)</f>
        <v>0</v>
      </c>
      <c r="U43" s="112">
        <v>0</v>
      </c>
      <c r="V43" s="56">
        <f t="shared" si="4"/>
        <v>0</v>
      </c>
    </row>
    <row r="44" spans="1:22">
      <c r="A44" s="18">
        <f>A43+1</f>
        <v>35</v>
      </c>
      <c r="B44" s="254"/>
      <c r="C44" s="255"/>
      <c r="D44" s="255"/>
      <c r="E44" s="141"/>
      <c r="F44" s="141"/>
      <c r="G44" s="141"/>
      <c r="H44" s="318">
        <f>IFERROR(VLOOKUP(B44,'Segment based on SME'!$A$5:$G$42,3,0),0)</f>
        <v>0</v>
      </c>
      <c r="I44" s="112">
        <v>0</v>
      </c>
      <c r="J44" s="56">
        <f t="shared" si="0"/>
        <v>0</v>
      </c>
      <c r="K44" s="318">
        <f>IFERROR(VLOOKUP(B44,'Segment based on SME'!$A$5:$G$42,4,0),0)</f>
        <v>0</v>
      </c>
      <c r="L44" s="112">
        <v>0</v>
      </c>
      <c r="M44" s="64">
        <f t="shared" si="1"/>
        <v>0</v>
      </c>
      <c r="N44" s="318">
        <f>IFERROR(VLOOKUP(B44,'Segment based on SME'!$A$5:$G$42,5,0),0)</f>
        <v>0</v>
      </c>
      <c r="O44" s="112">
        <v>0</v>
      </c>
      <c r="P44" s="56">
        <f t="shared" si="2"/>
        <v>0</v>
      </c>
      <c r="Q44" s="318">
        <f>IFERROR(VLOOKUP(B44,'Segment based on SME'!$A$5:$G$42,6,0),0)</f>
        <v>0</v>
      </c>
      <c r="R44" s="112">
        <v>0</v>
      </c>
      <c r="S44" s="64">
        <f t="shared" si="3"/>
        <v>0</v>
      </c>
      <c r="T44" s="318">
        <f>IFERROR(VLOOKUP(B44,'Segment based on SME'!$A$5:$G$42,7,0),0)</f>
        <v>0</v>
      </c>
      <c r="U44" s="112">
        <v>0</v>
      </c>
      <c r="V44" s="56">
        <f t="shared" si="4"/>
        <v>0</v>
      </c>
    </row>
    <row r="45" spans="1:22">
      <c r="A45" s="18">
        <f t="shared" si="5"/>
        <v>36</v>
      </c>
      <c r="B45" s="254"/>
      <c r="C45" s="255"/>
      <c r="D45" s="255"/>
      <c r="E45" s="141"/>
      <c r="F45" s="141"/>
      <c r="G45" s="141"/>
      <c r="H45" s="318">
        <f>IFERROR(VLOOKUP(B45,'Segment based on SME'!$A$5:$G$42,3,0),0)</f>
        <v>0</v>
      </c>
      <c r="I45" s="112">
        <v>0</v>
      </c>
      <c r="J45" s="56">
        <f t="shared" si="0"/>
        <v>0</v>
      </c>
      <c r="K45" s="318">
        <f>IFERROR(VLOOKUP(B45,'Segment based on SME'!$A$5:$G$42,4,0),0)</f>
        <v>0</v>
      </c>
      <c r="L45" s="112">
        <v>0</v>
      </c>
      <c r="M45" s="64">
        <f t="shared" si="1"/>
        <v>0</v>
      </c>
      <c r="N45" s="318">
        <f>IFERROR(VLOOKUP(B45,'Segment based on SME'!$A$5:$G$42,5,0),0)</f>
        <v>0</v>
      </c>
      <c r="O45" s="112">
        <v>0</v>
      </c>
      <c r="P45" s="56">
        <f t="shared" si="2"/>
        <v>0</v>
      </c>
      <c r="Q45" s="318">
        <f>IFERROR(VLOOKUP(B45,'Segment based on SME'!$A$5:$G$42,6,0),0)</f>
        <v>0</v>
      </c>
      <c r="R45" s="112">
        <v>0</v>
      </c>
      <c r="S45" s="64">
        <f t="shared" si="3"/>
        <v>0</v>
      </c>
      <c r="T45" s="318">
        <f>IFERROR(VLOOKUP(B45,'Segment based on SME'!$A$5:$G$42,7,0),0)</f>
        <v>0</v>
      </c>
      <c r="U45" s="112">
        <v>0</v>
      </c>
      <c r="V45" s="56">
        <f t="shared" si="4"/>
        <v>0</v>
      </c>
    </row>
    <row r="46" spans="1:22">
      <c r="A46" s="18">
        <f t="shared" si="5"/>
        <v>37</v>
      </c>
      <c r="B46" s="254"/>
      <c r="C46" s="255"/>
      <c r="D46" s="255"/>
      <c r="E46" s="141"/>
      <c r="F46" s="141"/>
      <c r="G46" s="141"/>
      <c r="H46" s="318">
        <f>IFERROR(VLOOKUP(B46,'Segment based on SME'!$A$5:$G$42,3,0),0)</f>
        <v>0</v>
      </c>
      <c r="I46" s="112">
        <v>0</v>
      </c>
      <c r="J46" s="56">
        <f t="shared" si="0"/>
        <v>0</v>
      </c>
      <c r="K46" s="318">
        <f>IFERROR(VLOOKUP(B46,'Segment based on SME'!$A$5:$G$42,4,0),0)</f>
        <v>0</v>
      </c>
      <c r="L46" s="112">
        <v>0</v>
      </c>
      <c r="M46" s="64">
        <f t="shared" si="1"/>
        <v>0</v>
      </c>
      <c r="N46" s="318">
        <f>IFERROR(VLOOKUP(B46,'Segment based on SME'!$A$5:$G$42,5,0),0)</f>
        <v>0</v>
      </c>
      <c r="O46" s="112">
        <v>0</v>
      </c>
      <c r="P46" s="56">
        <f t="shared" si="2"/>
        <v>0</v>
      </c>
      <c r="Q46" s="318">
        <f>IFERROR(VLOOKUP(B46,'Segment based on SME'!$A$5:$G$42,6,0),0)</f>
        <v>0</v>
      </c>
      <c r="R46" s="112">
        <v>0</v>
      </c>
      <c r="S46" s="64">
        <f t="shared" si="3"/>
        <v>0</v>
      </c>
      <c r="T46" s="318">
        <f>IFERROR(VLOOKUP(B46,'Segment based on SME'!$A$5:$G$42,7,0),0)</f>
        <v>0</v>
      </c>
      <c r="U46" s="112">
        <v>0</v>
      </c>
      <c r="V46" s="56">
        <f t="shared" si="4"/>
        <v>0</v>
      </c>
    </row>
    <row r="47" spans="1:22">
      <c r="A47" s="18">
        <f t="shared" si="5"/>
        <v>38</v>
      </c>
      <c r="B47" s="254"/>
      <c r="C47" s="255"/>
      <c r="D47" s="255"/>
      <c r="E47" s="141"/>
      <c r="F47" s="141"/>
      <c r="G47" s="141"/>
      <c r="H47" s="318">
        <f>IFERROR(VLOOKUP(B47,'Segment based on SME'!$A$5:$G$42,3,0),0)</f>
        <v>0</v>
      </c>
      <c r="I47" s="112">
        <v>0</v>
      </c>
      <c r="J47" s="56">
        <f t="shared" si="0"/>
        <v>0</v>
      </c>
      <c r="K47" s="318">
        <f>IFERROR(VLOOKUP(B47,'Segment based on SME'!$A$5:$G$42,4,0),0)</f>
        <v>0</v>
      </c>
      <c r="L47" s="112">
        <v>0</v>
      </c>
      <c r="M47" s="64">
        <f t="shared" si="1"/>
        <v>0</v>
      </c>
      <c r="N47" s="318">
        <f>IFERROR(VLOOKUP(B47,'Segment based on SME'!$A$5:$G$42,5,0),0)</f>
        <v>0</v>
      </c>
      <c r="O47" s="112">
        <v>0</v>
      </c>
      <c r="P47" s="56">
        <f t="shared" si="2"/>
        <v>0</v>
      </c>
      <c r="Q47" s="318">
        <f>IFERROR(VLOOKUP(B47,'Segment based on SME'!$A$5:$G$42,6,0),0)</f>
        <v>0</v>
      </c>
      <c r="R47" s="112">
        <v>0</v>
      </c>
      <c r="S47" s="64">
        <f t="shared" si="3"/>
        <v>0</v>
      </c>
      <c r="T47" s="318">
        <f>IFERROR(VLOOKUP(B47,'Segment based on SME'!$A$5:$G$42,7,0),0)</f>
        <v>0</v>
      </c>
      <c r="U47" s="112">
        <v>0</v>
      </c>
      <c r="V47" s="56">
        <f t="shared" si="4"/>
        <v>0</v>
      </c>
    </row>
    <row r="48" spans="1:22">
      <c r="A48" s="18">
        <f t="shared" si="5"/>
        <v>39</v>
      </c>
      <c r="B48" s="254"/>
      <c r="C48" s="255"/>
      <c r="D48" s="255"/>
      <c r="E48" s="141"/>
      <c r="F48" s="141"/>
      <c r="G48" s="141"/>
      <c r="H48" s="318">
        <f>IFERROR(VLOOKUP(B48,'Segment based on SME'!$A$5:$G$42,3,0),0)</f>
        <v>0</v>
      </c>
      <c r="I48" s="112">
        <v>0</v>
      </c>
      <c r="J48" s="56">
        <f t="shared" si="0"/>
        <v>0</v>
      </c>
      <c r="K48" s="318">
        <f>IFERROR(VLOOKUP(B48,'Segment based on SME'!$A$5:$G$42,4,0),0)</f>
        <v>0</v>
      </c>
      <c r="L48" s="112">
        <v>0</v>
      </c>
      <c r="M48" s="64">
        <f t="shared" si="1"/>
        <v>0</v>
      </c>
      <c r="N48" s="318">
        <f>IFERROR(VLOOKUP(B48,'Segment based on SME'!$A$5:$G$42,5,0),0)</f>
        <v>0</v>
      </c>
      <c r="O48" s="112">
        <v>0</v>
      </c>
      <c r="P48" s="56">
        <f t="shared" si="2"/>
        <v>0</v>
      </c>
      <c r="Q48" s="318">
        <f>IFERROR(VLOOKUP(B48,'Segment based on SME'!$A$5:$G$42,6,0),0)</f>
        <v>0</v>
      </c>
      <c r="R48" s="112">
        <v>0</v>
      </c>
      <c r="S48" s="64">
        <f t="shared" si="3"/>
        <v>0</v>
      </c>
      <c r="T48" s="318">
        <f>IFERROR(VLOOKUP(B48,'Segment based on SME'!$A$5:$G$42,7,0),0)</f>
        <v>0</v>
      </c>
      <c r="U48" s="112">
        <v>0</v>
      </c>
      <c r="V48" s="56">
        <f t="shared" si="4"/>
        <v>0</v>
      </c>
    </row>
    <row r="49" spans="1:22">
      <c r="A49" s="18">
        <f t="shared" si="5"/>
        <v>40</v>
      </c>
      <c r="B49" s="254"/>
      <c r="C49" s="255"/>
      <c r="D49" s="255"/>
      <c r="E49" s="141"/>
      <c r="F49" s="141"/>
      <c r="G49" s="141"/>
      <c r="H49" s="318">
        <f>IFERROR(VLOOKUP(B49,'Segment based on SME'!$A$5:$G$42,3,0),0)</f>
        <v>0</v>
      </c>
      <c r="I49" s="112">
        <v>0</v>
      </c>
      <c r="J49" s="56">
        <f t="shared" si="0"/>
        <v>0</v>
      </c>
      <c r="K49" s="318">
        <f>IFERROR(VLOOKUP(B49,'Segment based on SME'!$A$5:$G$42,4,0),0)</f>
        <v>0</v>
      </c>
      <c r="L49" s="112">
        <v>0</v>
      </c>
      <c r="M49" s="64">
        <f t="shared" si="1"/>
        <v>0</v>
      </c>
      <c r="N49" s="318">
        <f>IFERROR(VLOOKUP(B49,'Segment based on SME'!$A$5:$G$42,5,0),0)</f>
        <v>0</v>
      </c>
      <c r="O49" s="112">
        <v>0</v>
      </c>
      <c r="P49" s="56">
        <f t="shared" si="2"/>
        <v>0</v>
      </c>
      <c r="Q49" s="318">
        <f>IFERROR(VLOOKUP(B49,'Segment based on SME'!$A$5:$G$42,6,0),0)</f>
        <v>0</v>
      </c>
      <c r="R49" s="112">
        <v>0</v>
      </c>
      <c r="S49" s="64">
        <f t="shared" si="3"/>
        <v>0</v>
      </c>
      <c r="T49" s="318">
        <f>IFERROR(VLOOKUP(B49,'Segment based on SME'!$A$5:$G$42,7,0),0)</f>
        <v>0</v>
      </c>
      <c r="U49" s="112">
        <v>0</v>
      </c>
      <c r="V49" s="56">
        <f t="shared" si="4"/>
        <v>0</v>
      </c>
    </row>
    <row r="50" spans="1:22">
      <c r="A50" s="18">
        <f t="shared" si="5"/>
        <v>41</v>
      </c>
      <c r="B50" s="254"/>
      <c r="C50" s="255"/>
      <c r="D50" s="255"/>
      <c r="E50" s="141"/>
      <c r="F50" s="141"/>
      <c r="G50" s="141"/>
      <c r="H50" s="318">
        <f>IFERROR(VLOOKUP(B50,'Segment based on SME'!$A$5:$G$42,3,0),0)</f>
        <v>0</v>
      </c>
      <c r="I50" s="112">
        <v>0</v>
      </c>
      <c r="J50" s="56">
        <f t="shared" si="0"/>
        <v>0</v>
      </c>
      <c r="K50" s="318">
        <f>IFERROR(VLOOKUP(B50,'Segment based on SME'!$A$5:$G$42,4,0),0)</f>
        <v>0</v>
      </c>
      <c r="L50" s="112">
        <v>0</v>
      </c>
      <c r="M50" s="64">
        <f t="shared" si="1"/>
        <v>0</v>
      </c>
      <c r="N50" s="318">
        <f>IFERROR(VLOOKUP(B50,'Segment based on SME'!$A$5:$G$42,5,0),0)</f>
        <v>0</v>
      </c>
      <c r="O50" s="112">
        <v>0</v>
      </c>
      <c r="P50" s="56">
        <f t="shared" si="2"/>
        <v>0</v>
      </c>
      <c r="Q50" s="318">
        <f>IFERROR(VLOOKUP(B50,'Segment based on SME'!$A$5:$G$42,6,0),0)</f>
        <v>0</v>
      </c>
      <c r="R50" s="112">
        <v>0</v>
      </c>
      <c r="S50" s="64">
        <f t="shared" si="3"/>
        <v>0</v>
      </c>
      <c r="T50" s="318">
        <f>IFERROR(VLOOKUP(B50,'Segment based on SME'!$A$5:$G$42,7,0),0)</f>
        <v>0</v>
      </c>
      <c r="U50" s="112">
        <v>0</v>
      </c>
      <c r="V50" s="56">
        <f t="shared" si="4"/>
        <v>0</v>
      </c>
    </row>
    <row r="51" spans="1:22">
      <c r="A51" s="18">
        <f t="shared" si="5"/>
        <v>42</v>
      </c>
      <c r="B51" s="254"/>
      <c r="C51" s="255"/>
      <c r="D51" s="255"/>
      <c r="E51" s="141"/>
      <c r="F51" s="141"/>
      <c r="G51" s="141"/>
      <c r="H51" s="318">
        <f>IFERROR(VLOOKUP(B51,'Segment based on SME'!$A$5:$G$42,3,0),0)</f>
        <v>0</v>
      </c>
      <c r="I51" s="112">
        <v>0</v>
      </c>
      <c r="J51" s="56">
        <f t="shared" si="0"/>
        <v>0</v>
      </c>
      <c r="K51" s="318">
        <f>IFERROR(VLOOKUP(B51,'Segment based on SME'!$A$5:$G$42,4,0),0)</f>
        <v>0</v>
      </c>
      <c r="L51" s="112">
        <v>0</v>
      </c>
      <c r="M51" s="64">
        <f t="shared" si="1"/>
        <v>0</v>
      </c>
      <c r="N51" s="318">
        <f>IFERROR(VLOOKUP(B51,'Segment based on SME'!$A$5:$G$42,5,0),0)</f>
        <v>0</v>
      </c>
      <c r="O51" s="112">
        <v>0</v>
      </c>
      <c r="P51" s="56">
        <f t="shared" si="2"/>
        <v>0</v>
      </c>
      <c r="Q51" s="318">
        <f>IFERROR(VLOOKUP(B51,'Segment based on SME'!$A$5:$G$42,6,0),0)</f>
        <v>0</v>
      </c>
      <c r="R51" s="112">
        <v>0</v>
      </c>
      <c r="S51" s="64">
        <f t="shared" si="3"/>
        <v>0</v>
      </c>
      <c r="T51" s="318">
        <f>IFERROR(VLOOKUP(B51,'Segment based on SME'!$A$5:$G$42,7,0),0)</f>
        <v>0</v>
      </c>
      <c r="U51" s="112">
        <v>0</v>
      </c>
      <c r="V51" s="56">
        <f t="shared" si="4"/>
        <v>0</v>
      </c>
    </row>
    <row r="52" spans="1:22">
      <c r="A52" s="18">
        <f t="shared" si="5"/>
        <v>43</v>
      </c>
      <c r="B52" s="254"/>
      <c r="C52" s="255"/>
      <c r="D52" s="255"/>
      <c r="E52" s="141"/>
      <c r="F52" s="141"/>
      <c r="G52" s="141"/>
      <c r="H52" s="318">
        <f>IFERROR(VLOOKUP(B52,'Segment based on SME'!$A$5:$G$42,3,0),0)</f>
        <v>0</v>
      </c>
      <c r="I52" s="112">
        <v>0</v>
      </c>
      <c r="J52" s="56">
        <f t="shared" si="0"/>
        <v>0</v>
      </c>
      <c r="K52" s="318">
        <f>IFERROR(VLOOKUP(B52,'Segment based on SME'!$A$5:$G$42,4,0),0)</f>
        <v>0</v>
      </c>
      <c r="L52" s="112">
        <v>0</v>
      </c>
      <c r="M52" s="64">
        <f t="shared" si="1"/>
        <v>0</v>
      </c>
      <c r="N52" s="318">
        <f>IFERROR(VLOOKUP(B52,'Segment based on SME'!$A$5:$G$42,5,0),0)</f>
        <v>0</v>
      </c>
      <c r="O52" s="112">
        <v>0</v>
      </c>
      <c r="P52" s="56">
        <f t="shared" si="2"/>
        <v>0</v>
      </c>
      <c r="Q52" s="318">
        <f>IFERROR(VLOOKUP(B52,'Segment based on SME'!$A$5:$G$42,6,0),0)</f>
        <v>0</v>
      </c>
      <c r="R52" s="112">
        <v>0</v>
      </c>
      <c r="S52" s="64">
        <f t="shared" si="3"/>
        <v>0</v>
      </c>
      <c r="T52" s="318">
        <f>IFERROR(VLOOKUP(B52,'Segment based on SME'!$A$5:$G$42,7,0),0)</f>
        <v>0</v>
      </c>
      <c r="U52" s="112">
        <v>0</v>
      </c>
      <c r="V52" s="56">
        <f t="shared" si="4"/>
        <v>0</v>
      </c>
    </row>
    <row r="53" spans="1:22">
      <c r="A53" s="18">
        <f t="shared" si="5"/>
        <v>44</v>
      </c>
      <c r="B53" s="254"/>
      <c r="C53" s="255"/>
      <c r="D53" s="255"/>
      <c r="E53" s="141"/>
      <c r="F53" s="141"/>
      <c r="G53" s="141"/>
      <c r="H53" s="318">
        <f>IFERROR(VLOOKUP(B53,'Segment based on SME'!$A$5:$G$42,3,0),0)</f>
        <v>0</v>
      </c>
      <c r="I53" s="112">
        <v>0</v>
      </c>
      <c r="J53" s="56">
        <f t="shared" si="0"/>
        <v>0</v>
      </c>
      <c r="K53" s="318">
        <f>IFERROR(VLOOKUP(B53,'Segment based on SME'!$A$5:$G$42,4,0),0)</f>
        <v>0</v>
      </c>
      <c r="L53" s="112">
        <v>0</v>
      </c>
      <c r="M53" s="64">
        <f t="shared" si="1"/>
        <v>0</v>
      </c>
      <c r="N53" s="318">
        <f>IFERROR(VLOOKUP(B53,'Segment based on SME'!$A$5:$G$42,5,0),0)</f>
        <v>0</v>
      </c>
      <c r="O53" s="112">
        <v>0</v>
      </c>
      <c r="P53" s="56">
        <f t="shared" si="2"/>
        <v>0</v>
      </c>
      <c r="Q53" s="318">
        <f>IFERROR(VLOOKUP(B53,'Segment based on SME'!$A$5:$G$42,6,0),0)</f>
        <v>0</v>
      </c>
      <c r="R53" s="112">
        <v>0</v>
      </c>
      <c r="S53" s="64">
        <f t="shared" si="3"/>
        <v>0</v>
      </c>
      <c r="T53" s="318">
        <f>IFERROR(VLOOKUP(B53,'Segment based on SME'!$A$5:$G$42,7,0),0)</f>
        <v>0</v>
      </c>
      <c r="U53" s="112">
        <v>0</v>
      </c>
      <c r="V53" s="56">
        <f t="shared" si="4"/>
        <v>0</v>
      </c>
    </row>
    <row r="54" spans="1:22">
      <c r="A54" s="18">
        <f t="shared" si="5"/>
        <v>45</v>
      </c>
      <c r="B54" s="254"/>
      <c r="C54" s="255"/>
      <c r="D54" s="255"/>
      <c r="E54" s="141"/>
      <c r="F54" s="141"/>
      <c r="G54" s="141"/>
      <c r="H54" s="318">
        <f>IFERROR(VLOOKUP(B54,'Segment based on SME'!$A$5:$G$42,3,0),0)</f>
        <v>0</v>
      </c>
      <c r="I54" s="112">
        <v>0</v>
      </c>
      <c r="J54" s="56">
        <f t="shared" si="0"/>
        <v>0</v>
      </c>
      <c r="K54" s="318">
        <f>IFERROR(VLOOKUP(B54,'Segment based on SME'!$A$5:$G$42,4,0),0)</f>
        <v>0</v>
      </c>
      <c r="L54" s="112">
        <v>0</v>
      </c>
      <c r="M54" s="64">
        <f t="shared" si="1"/>
        <v>0</v>
      </c>
      <c r="N54" s="318">
        <f>IFERROR(VLOOKUP(B54,'Segment based on SME'!$A$5:$G$42,5,0),0)</f>
        <v>0</v>
      </c>
      <c r="O54" s="112">
        <v>0</v>
      </c>
      <c r="P54" s="56">
        <f t="shared" si="2"/>
        <v>0</v>
      </c>
      <c r="Q54" s="318">
        <f>IFERROR(VLOOKUP(B54,'Segment based on SME'!$A$5:$G$42,6,0),0)</f>
        <v>0</v>
      </c>
      <c r="R54" s="112">
        <v>0</v>
      </c>
      <c r="S54" s="64">
        <f t="shared" si="3"/>
        <v>0</v>
      </c>
      <c r="T54" s="318">
        <f>IFERROR(VLOOKUP(B54,'Segment based on SME'!$A$5:$G$42,7,0),0)</f>
        <v>0</v>
      </c>
      <c r="U54" s="112">
        <v>0</v>
      </c>
      <c r="V54" s="56">
        <f t="shared" si="4"/>
        <v>0</v>
      </c>
    </row>
    <row r="55" spans="1:22">
      <c r="A55" s="18">
        <f t="shared" si="5"/>
        <v>46</v>
      </c>
      <c r="B55" s="254"/>
      <c r="C55" s="255"/>
      <c r="D55" s="255"/>
      <c r="E55" s="141"/>
      <c r="F55" s="141"/>
      <c r="G55" s="141"/>
      <c r="H55" s="318">
        <f>IFERROR(VLOOKUP(B55,'Segment based on SME'!$A$5:$G$42,3,0),0)</f>
        <v>0</v>
      </c>
      <c r="I55" s="112">
        <v>0</v>
      </c>
      <c r="J55" s="56">
        <f t="shared" si="0"/>
        <v>0</v>
      </c>
      <c r="K55" s="318">
        <f>IFERROR(VLOOKUP(B55,'Segment based on SME'!$A$5:$G$42,4,0),0)</f>
        <v>0</v>
      </c>
      <c r="L55" s="112">
        <v>0</v>
      </c>
      <c r="M55" s="64">
        <f t="shared" si="1"/>
        <v>0</v>
      </c>
      <c r="N55" s="318">
        <f>IFERROR(VLOOKUP(B55,'Segment based on SME'!$A$5:$G$42,5,0),0)</f>
        <v>0</v>
      </c>
      <c r="O55" s="112">
        <v>0</v>
      </c>
      <c r="P55" s="56">
        <f t="shared" si="2"/>
        <v>0</v>
      </c>
      <c r="Q55" s="318">
        <f>IFERROR(VLOOKUP(B55,'Segment based on SME'!$A$5:$G$42,6,0),0)</f>
        <v>0</v>
      </c>
      <c r="R55" s="112">
        <v>0</v>
      </c>
      <c r="S55" s="64">
        <f t="shared" si="3"/>
        <v>0</v>
      </c>
      <c r="T55" s="318">
        <f>IFERROR(VLOOKUP(B55,'Segment based on SME'!$A$5:$G$42,7,0),0)</f>
        <v>0</v>
      </c>
      <c r="U55" s="112">
        <v>0</v>
      </c>
      <c r="V55" s="56">
        <f t="shared" si="4"/>
        <v>0</v>
      </c>
    </row>
    <row r="56" spans="1:22">
      <c r="A56" s="18">
        <f t="shared" si="5"/>
        <v>47</v>
      </c>
      <c r="B56" s="254"/>
      <c r="C56" s="255"/>
      <c r="D56" s="255"/>
      <c r="E56" s="141"/>
      <c r="F56" s="141"/>
      <c r="G56" s="141"/>
      <c r="H56" s="318">
        <f>IFERROR(VLOOKUP(B56,'Segment based on SME'!$A$5:$G$42,3,0),0)</f>
        <v>0</v>
      </c>
      <c r="I56" s="112">
        <v>0</v>
      </c>
      <c r="J56" s="56">
        <f t="shared" si="0"/>
        <v>0</v>
      </c>
      <c r="K56" s="318">
        <f>IFERROR(VLOOKUP(B56,'Segment based on SME'!$A$5:$G$42,4,0),0)</f>
        <v>0</v>
      </c>
      <c r="L56" s="112">
        <v>0</v>
      </c>
      <c r="M56" s="64">
        <f t="shared" si="1"/>
        <v>0</v>
      </c>
      <c r="N56" s="318">
        <f>IFERROR(VLOOKUP(B56,'Segment based on SME'!$A$5:$G$42,5,0),0)</f>
        <v>0</v>
      </c>
      <c r="O56" s="112">
        <v>0</v>
      </c>
      <c r="P56" s="56">
        <f t="shared" si="2"/>
        <v>0</v>
      </c>
      <c r="Q56" s="318">
        <f>IFERROR(VLOOKUP(B56,'Segment based on SME'!$A$5:$G$42,6,0),0)</f>
        <v>0</v>
      </c>
      <c r="R56" s="112">
        <v>0</v>
      </c>
      <c r="S56" s="64">
        <f t="shared" si="3"/>
        <v>0</v>
      </c>
      <c r="T56" s="318">
        <f>IFERROR(VLOOKUP(B56,'Segment based on SME'!$A$5:$G$42,7,0),0)</f>
        <v>0</v>
      </c>
      <c r="U56" s="112">
        <v>0</v>
      </c>
      <c r="V56" s="56">
        <f t="shared" si="4"/>
        <v>0</v>
      </c>
    </row>
    <row r="57" spans="1:22">
      <c r="A57" s="18">
        <f t="shared" si="5"/>
        <v>48</v>
      </c>
      <c r="B57" s="254"/>
      <c r="C57" s="255"/>
      <c r="D57" s="255"/>
      <c r="E57" s="141"/>
      <c r="F57" s="141"/>
      <c r="G57" s="141"/>
      <c r="H57" s="318">
        <f>IFERROR(VLOOKUP(B57,'Segment based on SME'!$A$5:$G$42,3,0),0)</f>
        <v>0</v>
      </c>
      <c r="I57" s="112">
        <v>0</v>
      </c>
      <c r="J57" s="56">
        <f t="shared" si="0"/>
        <v>0</v>
      </c>
      <c r="K57" s="318">
        <f>IFERROR(VLOOKUP(B57,'Segment based on SME'!$A$5:$G$42,4,0),0)</f>
        <v>0</v>
      </c>
      <c r="L57" s="112">
        <v>0</v>
      </c>
      <c r="M57" s="64">
        <f t="shared" si="1"/>
        <v>0</v>
      </c>
      <c r="N57" s="318">
        <f>IFERROR(VLOOKUP(B57,'Segment based on SME'!$A$5:$G$42,5,0),0)</f>
        <v>0</v>
      </c>
      <c r="O57" s="112">
        <v>0</v>
      </c>
      <c r="P57" s="56">
        <f t="shared" si="2"/>
        <v>0</v>
      </c>
      <c r="Q57" s="318">
        <f>IFERROR(VLOOKUP(B57,'Segment based on SME'!$A$5:$G$42,6,0),0)</f>
        <v>0</v>
      </c>
      <c r="R57" s="112">
        <v>0</v>
      </c>
      <c r="S57" s="64">
        <f t="shared" si="3"/>
        <v>0</v>
      </c>
      <c r="T57" s="318">
        <f>IFERROR(VLOOKUP(B57,'Segment based on SME'!$A$5:$G$42,7,0),0)</f>
        <v>0</v>
      </c>
      <c r="U57" s="112">
        <v>0</v>
      </c>
      <c r="V57" s="56">
        <f t="shared" si="4"/>
        <v>0</v>
      </c>
    </row>
    <row r="58" spans="1:22">
      <c r="A58" s="18">
        <f t="shared" si="5"/>
        <v>49</v>
      </c>
      <c r="B58" s="254"/>
      <c r="C58" s="255"/>
      <c r="D58" s="255"/>
      <c r="E58" s="141"/>
      <c r="F58" s="141"/>
      <c r="G58" s="141"/>
      <c r="H58" s="318">
        <f>IFERROR(VLOOKUP(B58,'Segment based on SME'!$A$5:$G$42,3,0),0)</f>
        <v>0</v>
      </c>
      <c r="I58" s="112">
        <v>0</v>
      </c>
      <c r="J58" s="56">
        <f t="shared" si="0"/>
        <v>0</v>
      </c>
      <c r="K58" s="318">
        <f>IFERROR(VLOOKUP(B58,'Segment based on SME'!$A$5:$G$42,4,0),0)</f>
        <v>0</v>
      </c>
      <c r="L58" s="112">
        <v>0</v>
      </c>
      <c r="M58" s="64">
        <f t="shared" si="1"/>
        <v>0</v>
      </c>
      <c r="N58" s="318">
        <f>IFERROR(VLOOKUP(B58,'Segment based on SME'!$A$5:$G$42,5,0),0)</f>
        <v>0</v>
      </c>
      <c r="O58" s="112">
        <v>0</v>
      </c>
      <c r="P58" s="56">
        <f t="shared" si="2"/>
        <v>0</v>
      </c>
      <c r="Q58" s="318">
        <f>IFERROR(VLOOKUP(B58,'Segment based on SME'!$A$5:$G$42,6,0),0)</f>
        <v>0</v>
      </c>
      <c r="R58" s="112">
        <v>0</v>
      </c>
      <c r="S58" s="64">
        <f t="shared" si="3"/>
        <v>0</v>
      </c>
      <c r="T58" s="318">
        <f>IFERROR(VLOOKUP(B58,'Segment based on SME'!$A$5:$G$42,7,0),0)</f>
        <v>0</v>
      </c>
      <c r="U58" s="112">
        <v>0</v>
      </c>
      <c r="V58" s="56">
        <f t="shared" si="4"/>
        <v>0</v>
      </c>
    </row>
    <row r="59" spans="1:22">
      <c r="A59" s="18">
        <f t="shared" si="5"/>
        <v>50</v>
      </c>
      <c r="B59" s="254"/>
      <c r="C59" s="255"/>
      <c r="D59" s="255"/>
      <c r="E59" s="141"/>
      <c r="F59" s="141"/>
      <c r="G59" s="141"/>
      <c r="H59" s="318">
        <f>IFERROR(VLOOKUP(B59,'Segment based on SME'!$A$5:$G$42,3,0),0)</f>
        <v>0</v>
      </c>
      <c r="I59" s="112">
        <v>0</v>
      </c>
      <c r="J59" s="56">
        <f t="shared" si="0"/>
        <v>0</v>
      </c>
      <c r="K59" s="318">
        <f>IFERROR(VLOOKUP(B59,'Segment based on SME'!$A$5:$G$42,4,0),0)</f>
        <v>0</v>
      </c>
      <c r="L59" s="112">
        <v>0</v>
      </c>
      <c r="M59" s="64">
        <f t="shared" si="1"/>
        <v>0</v>
      </c>
      <c r="N59" s="318">
        <f>IFERROR(VLOOKUP(B59,'Segment based on SME'!$A$5:$G$42,5,0),0)</f>
        <v>0</v>
      </c>
      <c r="O59" s="112">
        <v>0</v>
      </c>
      <c r="P59" s="56">
        <f t="shared" si="2"/>
        <v>0</v>
      </c>
      <c r="Q59" s="318">
        <f>IFERROR(VLOOKUP(B59,'Segment based on SME'!$A$5:$G$42,6,0),0)</f>
        <v>0</v>
      </c>
      <c r="R59" s="112">
        <v>0</v>
      </c>
      <c r="S59" s="64">
        <f t="shared" si="3"/>
        <v>0</v>
      </c>
      <c r="T59" s="318">
        <f>IFERROR(VLOOKUP(B59,'Segment based on SME'!$A$5:$G$42,7,0),0)</f>
        <v>0</v>
      </c>
      <c r="U59" s="112">
        <v>0</v>
      </c>
      <c r="V59" s="56">
        <f t="shared" si="4"/>
        <v>0</v>
      </c>
    </row>
    <row r="60" spans="1:22">
      <c r="A60" s="18">
        <f t="shared" si="5"/>
        <v>51</v>
      </c>
      <c r="B60" s="254"/>
      <c r="C60" s="255"/>
      <c r="D60" s="255"/>
      <c r="E60" s="141"/>
      <c r="F60" s="141"/>
      <c r="G60" s="141"/>
      <c r="H60" s="318">
        <f>IFERROR(VLOOKUP(B60,'Segment based on SME'!$A$5:$G$42,3,0),0)</f>
        <v>0</v>
      </c>
      <c r="I60" s="112">
        <v>0</v>
      </c>
      <c r="J60" s="56">
        <f t="shared" si="0"/>
        <v>0</v>
      </c>
      <c r="K60" s="318">
        <f>IFERROR(VLOOKUP(B60,'Segment based on SME'!$A$5:$G$42,4,0),0)</f>
        <v>0</v>
      </c>
      <c r="L60" s="112">
        <v>0</v>
      </c>
      <c r="M60" s="64">
        <f t="shared" si="1"/>
        <v>0</v>
      </c>
      <c r="N60" s="318">
        <f>IFERROR(VLOOKUP(B60,'Segment based on SME'!$A$5:$G$42,5,0),0)</f>
        <v>0</v>
      </c>
      <c r="O60" s="112">
        <v>0</v>
      </c>
      <c r="P60" s="56">
        <f t="shared" si="2"/>
        <v>0</v>
      </c>
      <c r="Q60" s="318">
        <f>IFERROR(VLOOKUP(B60,'Segment based on SME'!$A$5:$G$42,6,0),0)</f>
        <v>0</v>
      </c>
      <c r="R60" s="112">
        <v>0</v>
      </c>
      <c r="S60" s="64">
        <f t="shared" si="3"/>
        <v>0</v>
      </c>
      <c r="T60" s="318">
        <f>IFERROR(VLOOKUP(B60,'Segment based on SME'!$A$5:$G$42,7,0),0)</f>
        <v>0</v>
      </c>
      <c r="U60" s="112">
        <v>0</v>
      </c>
      <c r="V60" s="56">
        <f t="shared" si="4"/>
        <v>0</v>
      </c>
    </row>
    <row r="61" spans="1:22">
      <c r="A61" s="18">
        <f t="shared" si="5"/>
        <v>52</v>
      </c>
      <c r="B61" s="254"/>
      <c r="C61" s="255"/>
      <c r="D61" s="255"/>
      <c r="E61" s="141"/>
      <c r="F61" s="141"/>
      <c r="G61" s="141"/>
      <c r="H61" s="318">
        <f>IFERROR(VLOOKUP(B61,'Segment based on SME'!$A$5:$G$42,3,0),0)</f>
        <v>0</v>
      </c>
      <c r="I61" s="112">
        <v>0</v>
      </c>
      <c r="J61" s="56">
        <f t="shared" si="0"/>
        <v>0</v>
      </c>
      <c r="K61" s="318">
        <f>IFERROR(VLOOKUP(B61,'Segment based on SME'!$A$5:$G$42,4,0),0)</f>
        <v>0</v>
      </c>
      <c r="L61" s="112">
        <v>0</v>
      </c>
      <c r="M61" s="64">
        <f t="shared" si="1"/>
        <v>0</v>
      </c>
      <c r="N61" s="318">
        <f>IFERROR(VLOOKUP(B61,'Segment based on SME'!$A$5:$G$42,5,0),0)</f>
        <v>0</v>
      </c>
      <c r="O61" s="112">
        <v>0</v>
      </c>
      <c r="P61" s="56">
        <f t="shared" si="2"/>
        <v>0</v>
      </c>
      <c r="Q61" s="318">
        <f>IFERROR(VLOOKUP(B61,'Segment based on SME'!$A$5:$G$42,6,0),0)</f>
        <v>0</v>
      </c>
      <c r="R61" s="112">
        <v>0</v>
      </c>
      <c r="S61" s="64">
        <f t="shared" si="3"/>
        <v>0</v>
      </c>
      <c r="T61" s="318">
        <f>IFERROR(VLOOKUP(B61,'Segment based on SME'!$A$5:$G$42,7,0),0)</f>
        <v>0</v>
      </c>
      <c r="U61" s="112">
        <v>0</v>
      </c>
      <c r="V61" s="56">
        <f t="shared" si="4"/>
        <v>0</v>
      </c>
    </row>
    <row r="62" spans="1:22">
      <c r="A62" s="18">
        <f t="shared" si="5"/>
        <v>53</v>
      </c>
      <c r="B62" s="254"/>
      <c r="C62" s="255"/>
      <c r="D62" s="255"/>
      <c r="E62" s="141"/>
      <c r="F62" s="141"/>
      <c r="G62" s="141"/>
      <c r="H62" s="318">
        <f>IFERROR(VLOOKUP(B62,'Segment based on SME'!$A$5:$G$42,3,0),0)</f>
        <v>0</v>
      </c>
      <c r="I62" s="112">
        <v>0</v>
      </c>
      <c r="J62" s="56">
        <f t="shared" si="0"/>
        <v>0</v>
      </c>
      <c r="K62" s="318">
        <f>IFERROR(VLOOKUP(B62,'Segment based on SME'!$A$5:$G$42,4,0),0)</f>
        <v>0</v>
      </c>
      <c r="L62" s="112">
        <v>0</v>
      </c>
      <c r="M62" s="64">
        <f t="shared" si="1"/>
        <v>0</v>
      </c>
      <c r="N62" s="318">
        <f>IFERROR(VLOOKUP(B62,'Segment based on SME'!$A$5:$G$42,5,0),0)</f>
        <v>0</v>
      </c>
      <c r="O62" s="112">
        <v>0</v>
      </c>
      <c r="P62" s="56">
        <f t="shared" si="2"/>
        <v>0</v>
      </c>
      <c r="Q62" s="318">
        <f>IFERROR(VLOOKUP(B62,'Segment based on SME'!$A$5:$G$42,6,0),0)</f>
        <v>0</v>
      </c>
      <c r="R62" s="112">
        <v>0</v>
      </c>
      <c r="S62" s="64">
        <f t="shared" si="3"/>
        <v>0</v>
      </c>
      <c r="T62" s="318">
        <f>IFERROR(VLOOKUP(B62,'Segment based on SME'!$A$5:$G$42,7,0),0)</f>
        <v>0</v>
      </c>
      <c r="U62" s="112">
        <v>0</v>
      </c>
      <c r="V62" s="56">
        <f t="shared" si="4"/>
        <v>0</v>
      </c>
    </row>
    <row r="63" spans="1:22">
      <c r="A63" s="18">
        <f t="shared" si="5"/>
        <v>54</v>
      </c>
      <c r="B63" s="254"/>
      <c r="C63" s="255"/>
      <c r="D63" s="255"/>
      <c r="E63" s="141"/>
      <c r="F63" s="141"/>
      <c r="G63" s="141"/>
      <c r="H63" s="318">
        <f>IFERROR(VLOOKUP(B63,'Segment based on SME'!$A$5:$G$42,3,0),0)</f>
        <v>0</v>
      </c>
      <c r="I63" s="112">
        <v>0</v>
      </c>
      <c r="J63" s="56">
        <f t="shared" si="0"/>
        <v>0</v>
      </c>
      <c r="K63" s="318">
        <f>IFERROR(VLOOKUP(B63,'Segment based on SME'!$A$5:$G$42,4,0),0)</f>
        <v>0</v>
      </c>
      <c r="L63" s="112">
        <v>0</v>
      </c>
      <c r="M63" s="64">
        <f t="shared" si="1"/>
        <v>0</v>
      </c>
      <c r="N63" s="318">
        <f>IFERROR(VLOOKUP(B63,'Segment based on SME'!$A$5:$G$42,5,0),0)</f>
        <v>0</v>
      </c>
      <c r="O63" s="112">
        <v>0</v>
      </c>
      <c r="P63" s="56">
        <f t="shared" si="2"/>
        <v>0</v>
      </c>
      <c r="Q63" s="318">
        <f>IFERROR(VLOOKUP(B63,'Segment based on SME'!$A$5:$G$42,6,0),0)</f>
        <v>0</v>
      </c>
      <c r="R63" s="112">
        <v>0</v>
      </c>
      <c r="S63" s="64">
        <f t="shared" si="3"/>
        <v>0</v>
      </c>
      <c r="T63" s="318">
        <f>IFERROR(VLOOKUP(B63,'Segment based on SME'!$A$5:$G$42,7,0),0)</f>
        <v>0</v>
      </c>
      <c r="U63" s="112">
        <v>0</v>
      </c>
      <c r="V63" s="56">
        <f t="shared" si="4"/>
        <v>0</v>
      </c>
    </row>
    <row r="64" spans="1:22">
      <c r="A64" s="18">
        <f t="shared" si="5"/>
        <v>55</v>
      </c>
      <c r="B64" s="254"/>
      <c r="C64" s="255"/>
      <c r="D64" s="255"/>
      <c r="E64" s="141"/>
      <c r="F64" s="141"/>
      <c r="G64" s="141"/>
      <c r="H64" s="318">
        <f>IFERROR(VLOOKUP(B64,'Segment based on SME'!$A$5:$G$42,3,0),0)</f>
        <v>0</v>
      </c>
      <c r="I64" s="112">
        <v>0</v>
      </c>
      <c r="J64" s="56">
        <f t="shared" si="0"/>
        <v>0</v>
      </c>
      <c r="K64" s="318">
        <f>IFERROR(VLOOKUP(B64,'Segment based on SME'!$A$5:$G$42,4,0),0)</f>
        <v>0</v>
      </c>
      <c r="L64" s="112">
        <v>0</v>
      </c>
      <c r="M64" s="64">
        <f t="shared" si="1"/>
        <v>0</v>
      </c>
      <c r="N64" s="318">
        <f>IFERROR(VLOOKUP(B64,'Segment based on SME'!$A$5:$G$42,5,0),0)</f>
        <v>0</v>
      </c>
      <c r="O64" s="112">
        <v>0</v>
      </c>
      <c r="P64" s="56">
        <f t="shared" si="2"/>
        <v>0</v>
      </c>
      <c r="Q64" s="318">
        <f>IFERROR(VLOOKUP(B64,'Segment based on SME'!$A$5:$G$42,6,0),0)</f>
        <v>0</v>
      </c>
      <c r="R64" s="112">
        <v>0</v>
      </c>
      <c r="S64" s="64">
        <f t="shared" si="3"/>
        <v>0</v>
      </c>
      <c r="T64" s="318">
        <f>IFERROR(VLOOKUP(B64,'Segment based on SME'!$A$5:$G$42,7,0),0)</f>
        <v>0</v>
      </c>
      <c r="U64" s="112">
        <v>0</v>
      </c>
      <c r="V64" s="56">
        <f t="shared" si="4"/>
        <v>0</v>
      </c>
    </row>
    <row r="65" spans="1:22">
      <c r="A65" s="18">
        <f t="shared" si="5"/>
        <v>56</v>
      </c>
      <c r="B65" s="254"/>
      <c r="C65" s="255"/>
      <c r="D65" s="255"/>
      <c r="E65" s="141"/>
      <c r="F65" s="141"/>
      <c r="G65" s="141"/>
      <c r="H65" s="318">
        <f>IFERROR(VLOOKUP(B65,'Segment based on SME'!$A$5:$G$42,3,0),0)</f>
        <v>0</v>
      </c>
      <c r="I65" s="112">
        <v>0</v>
      </c>
      <c r="J65" s="56">
        <f t="shared" si="0"/>
        <v>0</v>
      </c>
      <c r="K65" s="318">
        <f>IFERROR(VLOOKUP(B65,'Segment based on SME'!$A$5:$G$42,4,0),0)</f>
        <v>0</v>
      </c>
      <c r="L65" s="112">
        <v>0</v>
      </c>
      <c r="M65" s="64">
        <f t="shared" si="1"/>
        <v>0</v>
      </c>
      <c r="N65" s="318">
        <f>IFERROR(VLOOKUP(B65,'Segment based on SME'!$A$5:$G$42,5,0),0)</f>
        <v>0</v>
      </c>
      <c r="O65" s="112">
        <v>0</v>
      </c>
      <c r="P65" s="56">
        <f t="shared" si="2"/>
        <v>0</v>
      </c>
      <c r="Q65" s="318">
        <f>IFERROR(VLOOKUP(B65,'Segment based on SME'!$A$5:$G$42,6,0),0)</f>
        <v>0</v>
      </c>
      <c r="R65" s="112">
        <v>0</v>
      </c>
      <c r="S65" s="64">
        <f t="shared" si="3"/>
        <v>0</v>
      </c>
      <c r="T65" s="318">
        <f>IFERROR(VLOOKUP(B65,'Segment based on SME'!$A$5:$G$42,7,0),0)</f>
        <v>0</v>
      </c>
      <c r="U65" s="112">
        <v>0</v>
      </c>
      <c r="V65" s="56">
        <f t="shared" si="4"/>
        <v>0</v>
      </c>
    </row>
    <row r="66" spans="1:22">
      <c r="A66" s="18">
        <f t="shared" si="5"/>
        <v>57</v>
      </c>
      <c r="B66" s="254"/>
      <c r="C66" s="255"/>
      <c r="D66" s="255"/>
      <c r="E66" s="141"/>
      <c r="F66" s="141"/>
      <c r="G66" s="141"/>
      <c r="H66" s="318">
        <f>IFERROR(VLOOKUP(B66,'Segment based on SME'!$A$5:$G$42,3,0),0)</f>
        <v>0</v>
      </c>
      <c r="I66" s="112">
        <v>0</v>
      </c>
      <c r="J66" s="56">
        <f t="shared" si="0"/>
        <v>0</v>
      </c>
      <c r="K66" s="318">
        <f>IFERROR(VLOOKUP(B66,'Segment based on SME'!$A$5:$G$42,4,0),0)</f>
        <v>0</v>
      </c>
      <c r="L66" s="112">
        <v>0</v>
      </c>
      <c r="M66" s="64">
        <f t="shared" si="1"/>
        <v>0</v>
      </c>
      <c r="N66" s="318">
        <f>IFERROR(VLOOKUP(B66,'Segment based on SME'!$A$5:$G$42,5,0),0)</f>
        <v>0</v>
      </c>
      <c r="O66" s="112">
        <v>0</v>
      </c>
      <c r="P66" s="56">
        <f t="shared" si="2"/>
        <v>0</v>
      </c>
      <c r="Q66" s="318">
        <f>IFERROR(VLOOKUP(B66,'Segment based on SME'!$A$5:$G$42,6,0),0)</f>
        <v>0</v>
      </c>
      <c r="R66" s="112">
        <v>0</v>
      </c>
      <c r="S66" s="64">
        <f t="shared" si="3"/>
        <v>0</v>
      </c>
      <c r="T66" s="318">
        <f>IFERROR(VLOOKUP(B66,'Segment based on SME'!$A$5:$G$42,7,0),0)</f>
        <v>0</v>
      </c>
      <c r="U66" s="112">
        <v>0</v>
      </c>
      <c r="V66" s="56">
        <f t="shared" si="4"/>
        <v>0</v>
      </c>
    </row>
    <row r="67" spans="1:22">
      <c r="A67" s="18">
        <f t="shared" si="5"/>
        <v>58</v>
      </c>
      <c r="B67" s="254"/>
      <c r="C67" s="255"/>
      <c r="D67" s="255"/>
      <c r="E67" s="141"/>
      <c r="F67" s="141"/>
      <c r="G67" s="141"/>
      <c r="H67" s="318">
        <f>IFERROR(VLOOKUP(B67,'Segment based on SME'!$A$5:$G$42,3,0),0)</f>
        <v>0</v>
      </c>
      <c r="I67" s="112">
        <v>0</v>
      </c>
      <c r="J67" s="56">
        <f t="shared" si="0"/>
        <v>0</v>
      </c>
      <c r="K67" s="318">
        <f>IFERROR(VLOOKUP(B67,'Segment based on SME'!$A$5:$G$42,4,0),0)</f>
        <v>0</v>
      </c>
      <c r="L67" s="112">
        <v>0</v>
      </c>
      <c r="M67" s="64">
        <f t="shared" si="1"/>
        <v>0</v>
      </c>
      <c r="N67" s="318">
        <f>IFERROR(VLOOKUP(B67,'Segment based on SME'!$A$5:$G$42,5,0),0)</f>
        <v>0</v>
      </c>
      <c r="O67" s="112">
        <v>0</v>
      </c>
      <c r="P67" s="56">
        <f t="shared" si="2"/>
        <v>0</v>
      </c>
      <c r="Q67" s="318">
        <f>IFERROR(VLOOKUP(B67,'Segment based on SME'!$A$5:$G$42,6,0),0)</f>
        <v>0</v>
      </c>
      <c r="R67" s="112">
        <v>0</v>
      </c>
      <c r="S67" s="64">
        <f t="shared" si="3"/>
        <v>0</v>
      </c>
      <c r="T67" s="318">
        <f>IFERROR(VLOOKUP(B67,'Segment based on SME'!$A$5:$G$42,7,0),0)</f>
        <v>0</v>
      </c>
      <c r="U67" s="112">
        <v>0</v>
      </c>
      <c r="V67" s="56">
        <f t="shared" si="4"/>
        <v>0</v>
      </c>
    </row>
    <row r="68" spans="1:22">
      <c r="A68" s="18">
        <f t="shared" si="5"/>
        <v>59</v>
      </c>
      <c r="B68" s="254"/>
      <c r="C68" s="255"/>
      <c r="D68" s="255"/>
      <c r="E68" s="141"/>
      <c r="F68" s="141"/>
      <c r="G68" s="141"/>
      <c r="H68" s="318">
        <f>IFERROR(VLOOKUP(B68,'Segment based on SME'!$A$5:$G$42,3,0),0)</f>
        <v>0</v>
      </c>
      <c r="I68" s="112">
        <v>0</v>
      </c>
      <c r="J68" s="56">
        <f t="shared" si="0"/>
        <v>0</v>
      </c>
      <c r="K68" s="318">
        <f>IFERROR(VLOOKUP(B68,'Segment based on SME'!$A$5:$G$42,4,0),0)</f>
        <v>0</v>
      </c>
      <c r="L68" s="112">
        <v>0</v>
      </c>
      <c r="M68" s="64">
        <f t="shared" si="1"/>
        <v>0</v>
      </c>
      <c r="N68" s="318">
        <f>IFERROR(VLOOKUP(B68,'Segment based on SME'!$A$5:$G$42,5,0),0)</f>
        <v>0</v>
      </c>
      <c r="O68" s="112">
        <v>0</v>
      </c>
      <c r="P68" s="56">
        <f t="shared" si="2"/>
        <v>0</v>
      </c>
      <c r="Q68" s="318">
        <f>IFERROR(VLOOKUP(B68,'Segment based on SME'!$A$5:$G$42,6,0),0)</f>
        <v>0</v>
      </c>
      <c r="R68" s="112">
        <v>0</v>
      </c>
      <c r="S68" s="64">
        <f t="shared" si="3"/>
        <v>0</v>
      </c>
      <c r="T68" s="318">
        <f>IFERROR(VLOOKUP(B68,'Segment based on SME'!$A$5:$G$42,7,0),0)</f>
        <v>0</v>
      </c>
      <c r="U68" s="112">
        <v>0</v>
      </c>
      <c r="V68" s="56">
        <f t="shared" si="4"/>
        <v>0</v>
      </c>
    </row>
    <row r="69" spans="1:22">
      <c r="A69" s="18">
        <f t="shared" si="5"/>
        <v>60</v>
      </c>
      <c r="B69" s="254"/>
      <c r="C69" s="255"/>
      <c r="D69" s="255"/>
      <c r="E69" s="141"/>
      <c r="F69" s="141"/>
      <c r="G69" s="141"/>
      <c r="H69" s="318">
        <f>IFERROR(VLOOKUP(B69,'Segment based on SME'!$A$5:$G$42,3,0),0)</f>
        <v>0</v>
      </c>
      <c r="I69" s="112">
        <v>0</v>
      </c>
      <c r="J69" s="56">
        <f t="shared" si="0"/>
        <v>0</v>
      </c>
      <c r="K69" s="318">
        <f>IFERROR(VLOOKUP(B69,'Segment based on SME'!$A$5:$G$42,4,0),0)</f>
        <v>0</v>
      </c>
      <c r="L69" s="112">
        <v>0</v>
      </c>
      <c r="M69" s="64">
        <f t="shared" si="1"/>
        <v>0</v>
      </c>
      <c r="N69" s="318">
        <f>IFERROR(VLOOKUP(B69,'Segment based on SME'!$A$5:$G$42,5,0),0)</f>
        <v>0</v>
      </c>
      <c r="O69" s="112">
        <v>0</v>
      </c>
      <c r="P69" s="56">
        <f t="shared" si="2"/>
        <v>0</v>
      </c>
      <c r="Q69" s="318">
        <f>IFERROR(VLOOKUP(B69,'Segment based on SME'!$A$5:$G$42,6,0),0)</f>
        <v>0</v>
      </c>
      <c r="R69" s="112">
        <v>0</v>
      </c>
      <c r="S69" s="64">
        <f t="shared" si="3"/>
        <v>0</v>
      </c>
      <c r="T69" s="318">
        <f>IFERROR(VLOOKUP(B69,'Segment based on SME'!$A$5:$G$42,7,0),0)</f>
        <v>0</v>
      </c>
      <c r="U69" s="112">
        <v>0</v>
      </c>
      <c r="V69" s="56">
        <f t="shared" si="4"/>
        <v>0</v>
      </c>
    </row>
    <row r="70" spans="1:22">
      <c r="A70" s="18">
        <f t="shared" si="5"/>
        <v>61</v>
      </c>
      <c r="B70" s="254"/>
      <c r="C70" s="255"/>
      <c r="D70" s="255"/>
      <c r="E70" s="141"/>
      <c r="F70" s="141"/>
      <c r="G70" s="141"/>
      <c r="H70" s="318">
        <f>IFERROR(VLOOKUP(B70,'Segment based on SME'!$A$5:$G$42,3,0),0)</f>
        <v>0</v>
      </c>
      <c r="I70" s="112">
        <v>0</v>
      </c>
      <c r="J70" s="56">
        <f t="shared" si="0"/>
        <v>0</v>
      </c>
      <c r="K70" s="318">
        <f>IFERROR(VLOOKUP(B70,'Segment based on SME'!$A$5:$G$42,4,0),0)</f>
        <v>0</v>
      </c>
      <c r="L70" s="112">
        <v>0</v>
      </c>
      <c r="M70" s="64">
        <f t="shared" si="1"/>
        <v>0</v>
      </c>
      <c r="N70" s="318">
        <f>IFERROR(VLOOKUP(B70,'Segment based on SME'!$A$5:$G$42,5,0),0)</f>
        <v>0</v>
      </c>
      <c r="O70" s="112">
        <v>0</v>
      </c>
      <c r="P70" s="56">
        <f t="shared" si="2"/>
        <v>0</v>
      </c>
      <c r="Q70" s="318">
        <f>IFERROR(VLOOKUP(B70,'Segment based on SME'!$A$5:$G$42,6,0),0)</f>
        <v>0</v>
      </c>
      <c r="R70" s="112">
        <v>0</v>
      </c>
      <c r="S70" s="64">
        <f t="shared" si="3"/>
        <v>0</v>
      </c>
      <c r="T70" s="318">
        <f>IFERROR(VLOOKUP(B70,'Segment based on SME'!$A$5:$G$42,7,0),0)</f>
        <v>0</v>
      </c>
      <c r="U70" s="112">
        <v>0</v>
      </c>
      <c r="V70" s="56">
        <f t="shared" si="4"/>
        <v>0</v>
      </c>
    </row>
    <row r="71" spans="1:22">
      <c r="A71" s="18">
        <f t="shared" si="5"/>
        <v>62</v>
      </c>
      <c r="B71" s="254"/>
      <c r="C71" s="255"/>
      <c r="D71" s="255"/>
      <c r="E71" s="141"/>
      <c r="F71" s="141"/>
      <c r="G71" s="141"/>
      <c r="H71" s="318">
        <f>IFERROR(VLOOKUP(B71,'Segment based on SME'!$A$5:$G$42,3,0),0)</f>
        <v>0</v>
      </c>
      <c r="I71" s="112">
        <v>0</v>
      </c>
      <c r="J71" s="56">
        <f t="shared" si="0"/>
        <v>0</v>
      </c>
      <c r="K71" s="318">
        <f>IFERROR(VLOOKUP(B71,'Segment based on SME'!$A$5:$G$42,4,0),0)</f>
        <v>0</v>
      </c>
      <c r="L71" s="112">
        <v>0</v>
      </c>
      <c r="M71" s="64">
        <f t="shared" si="1"/>
        <v>0</v>
      </c>
      <c r="N71" s="318">
        <f>IFERROR(VLOOKUP(B71,'Segment based on SME'!$A$5:$G$42,5,0),0)</f>
        <v>0</v>
      </c>
      <c r="O71" s="112">
        <v>0</v>
      </c>
      <c r="P71" s="56">
        <f t="shared" si="2"/>
        <v>0</v>
      </c>
      <c r="Q71" s="318">
        <f>IFERROR(VLOOKUP(B71,'Segment based on SME'!$A$5:$G$42,6,0),0)</f>
        <v>0</v>
      </c>
      <c r="R71" s="112">
        <v>0</v>
      </c>
      <c r="S71" s="64">
        <f t="shared" si="3"/>
        <v>0</v>
      </c>
      <c r="T71" s="318">
        <f>IFERROR(VLOOKUP(B71,'Segment based on SME'!$A$5:$G$42,7,0),0)</f>
        <v>0</v>
      </c>
      <c r="U71" s="112">
        <v>0</v>
      </c>
      <c r="V71" s="56">
        <f t="shared" si="4"/>
        <v>0</v>
      </c>
    </row>
    <row r="72" spans="1:22">
      <c r="A72" s="18">
        <f t="shared" si="5"/>
        <v>63</v>
      </c>
      <c r="B72" s="254"/>
      <c r="C72" s="255"/>
      <c r="D72" s="255"/>
      <c r="E72" s="141"/>
      <c r="F72" s="141"/>
      <c r="G72" s="141"/>
      <c r="H72" s="318">
        <f>IFERROR(VLOOKUP(B72,'Segment based on SME'!$A$5:$G$42,3,0),0)</f>
        <v>0</v>
      </c>
      <c r="I72" s="112">
        <v>0</v>
      </c>
      <c r="J72" s="56">
        <f t="shared" si="0"/>
        <v>0</v>
      </c>
      <c r="K72" s="318">
        <f>IFERROR(VLOOKUP(B72,'Segment based on SME'!$A$5:$G$42,4,0),0)</f>
        <v>0</v>
      </c>
      <c r="L72" s="112">
        <v>0</v>
      </c>
      <c r="M72" s="64">
        <f t="shared" si="1"/>
        <v>0</v>
      </c>
      <c r="N72" s="318">
        <f>IFERROR(VLOOKUP(B72,'Segment based on SME'!$A$5:$G$42,5,0),0)</f>
        <v>0</v>
      </c>
      <c r="O72" s="112">
        <v>0</v>
      </c>
      <c r="P72" s="56">
        <f t="shared" si="2"/>
        <v>0</v>
      </c>
      <c r="Q72" s="318">
        <f>IFERROR(VLOOKUP(B72,'Segment based on SME'!$A$5:$G$42,6,0),0)</f>
        <v>0</v>
      </c>
      <c r="R72" s="112">
        <v>0</v>
      </c>
      <c r="S72" s="64">
        <f t="shared" si="3"/>
        <v>0</v>
      </c>
      <c r="T72" s="318">
        <f>IFERROR(VLOOKUP(B72,'Segment based on SME'!$A$5:$G$42,7,0),0)</f>
        <v>0</v>
      </c>
      <c r="U72" s="112">
        <v>0</v>
      </c>
      <c r="V72" s="56">
        <f t="shared" si="4"/>
        <v>0</v>
      </c>
    </row>
    <row r="73" spans="1:22">
      <c r="A73" s="18">
        <f t="shared" si="5"/>
        <v>64</v>
      </c>
      <c r="B73" s="254"/>
      <c r="C73" s="255"/>
      <c r="D73" s="255"/>
      <c r="E73" s="141"/>
      <c r="F73" s="141"/>
      <c r="G73" s="141"/>
      <c r="H73" s="318">
        <f>IFERROR(VLOOKUP(B73,'Segment based on SME'!$A$5:$G$42,3,0),0)</f>
        <v>0</v>
      </c>
      <c r="I73" s="112">
        <v>0</v>
      </c>
      <c r="J73" s="56">
        <f t="shared" si="0"/>
        <v>0</v>
      </c>
      <c r="K73" s="318">
        <f>IFERROR(VLOOKUP(B73,'Segment based on SME'!$A$5:$G$42,4,0),0)</f>
        <v>0</v>
      </c>
      <c r="L73" s="112">
        <v>0</v>
      </c>
      <c r="M73" s="64">
        <f t="shared" si="1"/>
        <v>0</v>
      </c>
      <c r="N73" s="318">
        <f>IFERROR(VLOOKUP(B73,'Segment based on SME'!$A$5:$G$42,5,0),0)</f>
        <v>0</v>
      </c>
      <c r="O73" s="112">
        <v>0</v>
      </c>
      <c r="P73" s="56">
        <f t="shared" si="2"/>
        <v>0</v>
      </c>
      <c r="Q73" s="318">
        <f>IFERROR(VLOOKUP(B73,'Segment based on SME'!$A$5:$G$42,6,0),0)</f>
        <v>0</v>
      </c>
      <c r="R73" s="112">
        <v>0</v>
      </c>
      <c r="S73" s="64">
        <f t="shared" si="3"/>
        <v>0</v>
      </c>
      <c r="T73" s="318">
        <f>IFERROR(VLOOKUP(B73,'Segment based on SME'!$A$5:$G$42,7,0),0)</f>
        <v>0</v>
      </c>
      <c r="U73" s="112">
        <v>0</v>
      </c>
      <c r="V73" s="56">
        <f t="shared" si="4"/>
        <v>0</v>
      </c>
    </row>
    <row r="74" spans="1:22">
      <c r="A74" s="18">
        <f t="shared" si="5"/>
        <v>65</v>
      </c>
      <c r="B74" s="254"/>
      <c r="C74" s="255"/>
      <c r="D74" s="255"/>
      <c r="E74" s="141"/>
      <c r="F74" s="141"/>
      <c r="G74" s="141"/>
      <c r="H74" s="318">
        <f>IFERROR(VLOOKUP(B74,'Segment based on SME'!$A$5:$G$42,3,0),0)</f>
        <v>0</v>
      </c>
      <c r="I74" s="112">
        <v>0</v>
      </c>
      <c r="J74" s="56">
        <f t="shared" si="0"/>
        <v>0</v>
      </c>
      <c r="K74" s="318">
        <f>IFERROR(VLOOKUP(B74,'Segment based on SME'!$A$5:$G$42,4,0),0)</f>
        <v>0</v>
      </c>
      <c r="L74" s="112">
        <v>0</v>
      </c>
      <c r="M74" s="64">
        <f t="shared" si="1"/>
        <v>0</v>
      </c>
      <c r="N74" s="318">
        <f>IFERROR(VLOOKUP(B74,'Segment based on SME'!$A$5:$G$42,5,0),0)</f>
        <v>0</v>
      </c>
      <c r="O74" s="112">
        <v>0</v>
      </c>
      <c r="P74" s="56">
        <f t="shared" si="2"/>
        <v>0</v>
      </c>
      <c r="Q74" s="318">
        <f>IFERROR(VLOOKUP(B74,'Segment based on SME'!$A$5:$G$42,6,0),0)</f>
        <v>0</v>
      </c>
      <c r="R74" s="112">
        <v>0</v>
      </c>
      <c r="S74" s="64">
        <f t="shared" si="3"/>
        <v>0</v>
      </c>
      <c r="T74" s="318">
        <f>IFERROR(VLOOKUP(B74,'Segment based on SME'!$A$5:$G$42,7,0),0)</f>
        <v>0</v>
      </c>
      <c r="U74" s="112">
        <v>0</v>
      </c>
      <c r="V74" s="56">
        <f t="shared" si="4"/>
        <v>0</v>
      </c>
    </row>
    <row r="75" spans="1:22">
      <c r="A75" s="18">
        <f t="shared" si="5"/>
        <v>66</v>
      </c>
      <c r="B75" s="254"/>
      <c r="C75" s="255"/>
      <c r="D75" s="255"/>
      <c r="E75" s="141"/>
      <c r="F75" s="141"/>
      <c r="G75" s="141"/>
      <c r="H75" s="318">
        <f>IFERROR(VLOOKUP(B75,'Segment based on SME'!$A$5:$G$42,3,0),0)</f>
        <v>0</v>
      </c>
      <c r="I75" s="112">
        <v>0</v>
      </c>
      <c r="J75" s="56">
        <f t="shared" ref="J75:J90" si="6">IFERROR(H75*I75,0)</f>
        <v>0</v>
      </c>
      <c r="K75" s="318">
        <f>IFERROR(VLOOKUP(B75,'Segment based on SME'!$A$5:$G$42,4,0),0)</f>
        <v>0</v>
      </c>
      <c r="L75" s="112">
        <v>0</v>
      </c>
      <c r="M75" s="64">
        <f t="shared" ref="M75:M90" si="7">IFERROR(K75*L75,0)</f>
        <v>0</v>
      </c>
      <c r="N75" s="318">
        <f>IFERROR(VLOOKUP(B75,'Segment based on SME'!$A$5:$G$42,5,0),0)</f>
        <v>0</v>
      </c>
      <c r="O75" s="112">
        <v>0</v>
      </c>
      <c r="P75" s="56">
        <f t="shared" ref="P75:P90" si="8">IFERROR(N75*O75,0)</f>
        <v>0</v>
      </c>
      <c r="Q75" s="318">
        <f>IFERROR(VLOOKUP(B75,'Segment based on SME'!$A$5:$G$42,6,0),0)</f>
        <v>0</v>
      </c>
      <c r="R75" s="112">
        <v>0</v>
      </c>
      <c r="S75" s="64">
        <f t="shared" ref="S75:S90" si="9">IFERROR(Q75*R75,0)</f>
        <v>0</v>
      </c>
      <c r="T75" s="318">
        <f>IFERROR(VLOOKUP(B75,'Segment based on SME'!$A$5:$G$42,7,0),0)</f>
        <v>0</v>
      </c>
      <c r="U75" s="112">
        <v>0</v>
      </c>
      <c r="V75" s="56">
        <f t="shared" ref="V75:V90" si="10">IFERROR(T75*U75,0)</f>
        <v>0</v>
      </c>
    </row>
    <row r="76" spans="1:22">
      <c r="A76" s="18">
        <f t="shared" si="5"/>
        <v>67</v>
      </c>
      <c r="B76" s="254"/>
      <c r="C76" s="255"/>
      <c r="D76" s="255"/>
      <c r="E76" s="141"/>
      <c r="F76" s="141"/>
      <c r="G76" s="141"/>
      <c r="H76" s="318">
        <f>IFERROR(VLOOKUP(B76,'Segment based on SME'!$A$5:$G$42,3,0),0)</f>
        <v>0</v>
      </c>
      <c r="I76" s="112">
        <v>0</v>
      </c>
      <c r="J76" s="56">
        <f t="shared" si="6"/>
        <v>0</v>
      </c>
      <c r="K76" s="318">
        <f>IFERROR(VLOOKUP(B76,'Segment based on SME'!$A$5:$G$42,4,0),0)</f>
        <v>0</v>
      </c>
      <c r="L76" s="112">
        <v>0</v>
      </c>
      <c r="M76" s="64">
        <f t="shared" si="7"/>
        <v>0</v>
      </c>
      <c r="N76" s="318">
        <f>IFERROR(VLOOKUP(B76,'Segment based on SME'!$A$5:$G$42,5,0),0)</f>
        <v>0</v>
      </c>
      <c r="O76" s="112">
        <v>0</v>
      </c>
      <c r="P76" s="56">
        <f t="shared" si="8"/>
        <v>0</v>
      </c>
      <c r="Q76" s="318">
        <f>IFERROR(VLOOKUP(B76,'Segment based on SME'!$A$5:$G$42,6,0),0)</f>
        <v>0</v>
      </c>
      <c r="R76" s="112">
        <v>0</v>
      </c>
      <c r="S76" s="64">
        <f t="shared" si="9"/>
        <v>0</v>
      </c>
      <c r="T76" s="318">
        <f>IFERROR(VLOOKUP(B76,'Segment based on SME'!$A$5:$G$42,7,0),0)</f>
        <v>0</v>
      </c>
      <c r="U76" s="112">
        <v>0</v>
      </c>
      <c r="V76" s="56">
        <f t="shared" si="10"/>
        <v>0</v>
      </c>
    </row>
    <row r="77" spans="1:22">
      <c r="A77" s="18">
        <f t="shared" si="5"/>
        <v>68</v>
      </c>
      <c r="B77" s="254"/>
      <c r="C77" s="255"/>
      <c r="D77" s="255"/>
      <c r="E77" s="141"/>
      <c r="F77" s="141"/>
      <c r="G77" s="141"/>
      <c r="H77" s="318">
        <f>IFERROR(VLOOKUP(B77,'Segment based on SME'!$A$5:$G$42,3,0),0)</f>
        <v>0</v>
      </c>
      <c r="I77" s="112">
        <v>0</v>
      </c>
      <c r="J77" s="56">
        <f t="shared" si="6"/>
        <v>0</v>
      </c>
      <c r="K77" s="318">
        <f>IFERROR(VLOOKUP(B77,'Segment based on SME'!$A$5:$G$42,4,0),0)</f>
        <v>0</v>
      </c>
      <c r="L77" s="112">
        <v>0</v>
      </c>
      <c r="M77" s="64">
        <f t="shared" si="7"/>
        <v>0</v>
      </c>
      <c r="N77" s="318">
        <f>IFERROR(VLOOKUP(B77,'Segment based on SME'!$A$5:$G$42,5,0),0)</f>
        <v>0</v>
      </c>
      <c r="O77" s="112">
        <v>0</v>
      </c>
      <c r="P77" s="56">
        <f t="shared" si="8"/>
        <v>0</v>
      </c>
      <c r="Q77" s="318">
        <f>IFERROR(VLOOKUP(B77,'Segment based on SME'!$A$5:$G$42,6,0),0)</f>
        <v>0</v>
      </c>
      <c r="R77" s="112">
        <v>0</v>
      </c>
      <c r="S77" s="64">
        <f t="shared" si="9"/>
        <v>0</v>
      </c>
      <c r="T77" s="318">
        <f>IFERROR(VLOOKUP(B77,'Segment based on SME'!$A$5:$G$42,7,0),0)</f>
        <v>0</v>
      </c>
      <c r="U77" s="112">
        <v>0</v>
      </c>
      <c r="V77" s="56">
        <f t="shared" si="10"/>
        <v>0</v>
      </c>
    </row>
    <row r="78" spans="1:22">
      <c r="A78" s="18">
        <f t="shared" si="5"/>
        <v>69</v>
      </c>
      <c r="B78" s="254"/>
      <c r="C78" s="255"/>
      <c r="D78" s="255"/>
      <c r="E78" s="141"/>
      <c r="F78" s="141"/>
      <c r="G78" s="141"/>
      <c r="H78" s="318">
        <f>IFERROR(VLOOKUP(B78,'Segment based on SME'!$A$5:$G$42,3,0),0)</f>
        <v>0</v>
      </c>
      <c r="I78" s="112">
        <v>0</v>
      </c>
      <c r="J78" s="56">
        <f t="shared" si="6"/>
        <v>0</v>
      </c>
      <c r="K78" s="318">
        <f>IFERROR(VLOOKUP(B78,'Segment based on SME'!$A$5:$G$42,4,0),0)</f>
        <v>0</v>
      </c>
      <c r="L78" s="112">
        <v>0</v>
      </c>
      <c r="M78" s="64">
        <f t="shared" si="7"/>
        <v>0</v>
      </c>
      <c r="N78" s="318">
        <f>IFERROR(VLOOKUP(B78,'Segment based on SME'!$A$5:$G$42,5,0),0)</f>
        <v>0</v>
      </c>
      <c r="O78" s="112">
        <v>0</v>
      </c>
      <c r="P78" s="56">
        <f t="shared" si="8"/>
        <v>0</v>
      </c>
      <c r="Q78" s="318">
        <f>IFERROR(VLOOKUP(B78,'Segment based on SME'!$A$5:$G$42,6,0),0)</f>
        <v>0</v>
      </c>
      <c r="R78" s="112">
        <v>0</v>
      </c>
      <c r="S78" s="64">
        <f t="shared" si="9"/>
        <v>0</v>
      </c>
      <c r="T78" s="318">
        <f>IFERROR(VLOOKUP(B78,'Segment based on SME'!$A$5:$G$42,7,0),0)</f>
        <v>0</v>
      </c>
      <c r="U78" s="112">
        <v>0</v>
      </c>
      <c r="V78" s="56">
        <f t="shared" si="10"/>
        <v>0</v>
      </c>
    </row>
    <row r="79" spans="1:22">
      <c r="A79" s="18">
        <f t="shared" si="5"/>
        <v>70</v>
      </c>
      <c r="B79" s="254"/>
      <c r="C79" s="255"/>
      <c r="D79" s="255"/>
      <c r="E79" s="141"/>
      <c r="F79" s="141"/>
      <c r="G79" s="141"/>
      <c r="H79" s="318">
        <f>IFERROR(VLOOKUP(B79,'Segment based on SME'!$A$5:$G$42,3,0),0)</f>
        <v>0</v>
      </c>
      <c r="I79" s="112">
        <v>0</v>
      </c>
      <c r="J79" s="56">
        <f t="shared" si="6"/>
        <v>0</v>
      </c>
      <c r="K79" s="318">
        <f>IFERROR(VLOOKUP(B79,'Segment based on SME'!$A$5:$G$42,4,0),0)</f>
        <v>0</v>
      </c>
      <c r="L79" s="112">
        <v>0</v>
      </c>
      <c r="M79" s="64">
        <f t="shared" si="7"/>
        <v>0</v>
      </c>
      <c r="N79" s="318">
        <f>IFERROR(VLOOKUP(B79,'Segment based on SME'!$A$5:$G$42,5,0),0)</f>
        <v>0</v>
      </c>
      <c r="O79" s="112">
        <v>0</v>
      </c>
      <c r="P79" s="56">
        <f t="shared" si="8"/>
        <v>0</v>
      </c>
      <c r="Q79" s="318">
        <f>IFERROR(VLOOKUP(B79,'Segment based on SME'!$A$5:$G$42,6,0),0)</f>
        <v>0</v>
      </c>
      <c r="R79" s="112">
        <v>0</v>
      </c>
      <c r="S79" s="64">
        <f t="shared" si="9"/>
        <v>0</v>
      </c>
      <c r="T79" s="318">
        <f>IFERROR(VLOOKUP(B79,'Segment based on SME'!$A$5:$G$42,7,0),0)</f>
        <v>0</v>
      </c>
      <c r="U79" s="112">
        <v>0</v>
      </c>
      <c r="V79" s="56">
        <f t="shared" si="10"/>
        <v>0</v>
      </c>
    </row>
    <row r="80" spans="1:22">
      <c r="A80" s="18">
        <f t="shared" si="5"/>
        <v>71</v>
      </c>
      <c r="B80" s="254"/>
      <c r="C80" s="255"/>
      <c r="D80" s="255"/>
      <c r="E80" s="141"/>
      <c r="F80" s="141"/>
      <c r="G80" s="141"/>
      <c r="H80" s="318">
        <f>IFERROR(VLOOKUP(B80,'Segment based on SME'!$A$5:$G$42,3,0),0)</f>
        <v>0</v>
      </c>
      <c r="I80" s="112">
        <v>0</v>
      </c>
      <c r="J80" s="56">
        <f t="shared" si="6"/>
        <v>0</v>
      </c>
      <c r="K80" s="318">
        <f>IFERROR(VLOOKUP(B80,'Segment based on SME'!$A$5:$G$42,4,0),0)</f>
        <v>0</v>
      </c>
      <c r="L80" s="112">
        <v>0</v>
      </c>
      <c r="M80" s="64">
        <f t="shared" si="7"/>
        <v>0</v>
      </c>
      <c r="N80" s="318">
        <f>IFERROR(VLOOKUP(B80,'Segment based on SME'!$A$5:$G$42,5,0),0)</f>
        <v>0</v>
      </c>
      <c r="O80" s="112">
        <v>0</v>
      </c>
      <c r="P80" s="56">
        <f t="shared" si="8"/>
        <v>0</v>
      </c>
      <c r="Q80" s="318">
        <f>IFERROR(VLOOKUP(B80,'Segment based on SME'!$A$5:$G$42,6,0),0)</f>
        <v>0</v>
      </c>
      <c r="R80" s="112">
        <v>0</v>
      </c>
      <c r="S80" s="64">
        <f t="shared" si="9"/>
        <v>0</v>
      </c>
      <c r="T80" s="318">
        <f>IFERROR(VLOOKUP(B80,'Segment based on SME'!$A$5:$G$42,7,0),0)</f>
        <v>0</v>
      </c>
      <c r="U80" s="112">
        <v>0</v>
      </c>
      <c r="V80" s="56">
        <f t="shared" si="10"/>
        <v>0</v>
      </c>
    </row>
    <row r="81" spans="1:22">
      <c r="A81" s="18">
        <f t="shared" si="5"/>
        <v>72</v>
      </c>
      <c r="B81" s="254"/>
      <c r="C81" s="255"/>
      <c r="D81" s="255"/>
      <c r="E81" s="141"/>
      <c r="F81" s="141"/>
      <c r="G81" s="141"/>
      <c r="H81" s="318">
        <f>IFERROR(VLOOKUP(B81,'Segment based on SME'!$A$5:$G$42,3,0),0)</f>
        <v>0</v>
      </c>
      <c r="I81" s="112">
        <v>0</v>
      </c>
      <c r="J81" s="56">
        <f t="shared" si="6"/>
        <v>0</v>
      </c>
      <c r="K81" s="318">
        <f>IFERROR(VLOOKUP(B81,'Segment based on SME'!$A$5:$G$42,4,0),0)</f>
        <v>0</v>
      </c>
      <c r="L81" s="112">
        <v>0</v>
      </c>
      <c r="M81" s="64">
        <f t="shared" si="7"/>
        <v>0</v>
      </c>
      <c r="N81" s="318">
        <f>IFERROR(VLOOKUP(B81,'Segment based on SME'!$A$5:$G$42,5,0),0)</f>
        <v>0</v>
      </c>
      <c r="O81" s="112">
        <v>0</v>
      </c>
      <c r="P81" s="56">
        <f t="shared" si="8"/>
        <v>0</v>
      </c>
      <c r="Q81" s="318">
        <f>IFERROR(VLOOKUP(B81,'Segment based on SME'!$A$5:$G$42,6,0),0)</f>
        <v>0</v>
      </c>
      <c r="R81" s="112">
        <v>0</v>
      </c>
      <c r="S81" s="64">
        <f t="shared" si="9"/>
        <v>0</v>
      </c>
      <c r="T81" s="318">
        <f>IFERROR(VLOOKUP(B81,'Segment based on SME'!$A$5:$G$42,7,0),0)</f>
        <v>0</v>
      </c>
      <c r="U81" s="112">
        <v>0</v>
      </c>
      <c r="V81" s="56">
        <f t="shared" si="10"/>
        <v>0</v>
      </c>
    </row>
    <row r="82" spans="1:22">
      <c r="A82" s="18">
        <f t="shared" si="5"/>
        <v>73</v>
      </c>
      <c r="B82" s="254"/>
      <c r="C82" s="255"/>
      <c r="D82" s="255"/>
      <c r="E82" s="141"/>
      <c r="F82" s="141"/>
      <c r="G82" s="141"/>
      <c r="H82" s="318">
        <f>IFERROR(VLOOKUP(B82,'Segment based on SME'!$A$5:$G$42,3,0),0)</f>
        <v>0</v>
      </c>
      <c r="I82" s="112">
        <v>0</v>
      </c>
      <c r="J82" s="56">
        <f t="shared" si="6"/>
        <v>0</v>
      </c>
      <c r="K82" s="318">
        <f>IFERROR(VLOOKUP(B82,'Segment based on SME'!$A$5:$G$42,4,0),0)</f>
        <v>0</v>
      </c>
      <c r="L82" s="112">
        <v>0</v>
      </c>
      <c r="M82" s="64">
        <f t="shared" si="7"/>
        <v>0</v>
      </c>
      <c r="N82" s="318">
        <f>IFERROR(VLOOKUP(B82,'Segment based on SME'!$A$5:$G$42,5,0),0)</f>
        <v>0</v>
      </c>
      <c r="O82" s="112">
        <v>0</v>
      </c>
      <c r="P82" s="56">
        <f t="shared" si="8"/>
        <v>0</v>
      </c>
      <c r="Q82" s="318">
        <f>IFERROR(VLOOKUP(B82,'Segment based on SME'!$A$5:$G$42,6,0),0)</f>
        <v>0</v>
      </c>
      <c r="R82" s="112">
        <v>0</v>
      </c>
      <c r="S82" s="64">
        <f t="shared" si="9"/>
        <v>0</v>
      </c>
      <c r="T82" s="318">
        <f>IFERROR(VLOOKUP(B82,'Segment based on SME'!$A$5:$G$42,7,0),0)</f>
        <v>0</v>
      </c>
      <c r="U82" s="112">
        <v>0</v>
      </c>
      <c r="V82" s="56">
        <f t="shared" si="10"/>
        <v>0</v>
      </c>
    </row>
    <row r="83" spans="1:22">
      <c r="A83" s="18">
        <f t="shared" si="5"/>
        <v>74</v>
      </c>
      <c r="B83" s="254"/>
      <c r="C83" s="255"/>
      <c r="D83" s="255"/>
      <c r="E83" s="141"/>
      <c r="F83" s="141"/>
      <c r="G83" s="141"/>
      <c r="H83" s="318">
        <f>IFERROR(VLOOKUP(B83,'Segment based on SME'!$A$5:$G$42,3,0),0)</f>
        <v>0</v>
      </c>
      <c r="I83" s="112">
        <v>0</v>
      </c>
      <c r="J83" s="56">
        <f t="shared" si="6"/>
        <v>0</v>
      </c>
      <c r="K83" s="318">
        <f>IFERROR(VLOOKUP(B83,'Segment based on SME'!$A$5:$G$42,4,0),0)</f>
        <v>0</v>
      </c>
      <c r="L83" s="112">
        <v>0</v>
      </c>
      <c r="M83" s="64">
        <f t="shared" si="7"/>
        <v>0</v>
      </c>
      <c r="N83" s="318">
        <f>IFERROR(VLOOKUP(B83,'Segment based on SME'!$A$5:$G$42,5,0),0)</f>
        <v>0</v>
      </c>
      <c r="O83" s="112">
        <v>0</v>
      </c>
      <c r="P83" s="56">
        <f t="shared" si="8"/>
        <v>0</v>
      </c>
      <c r="Q83" s="318">
        <f>IFERROR(VLOOKUP(B83,'Segment based on SME'!$A$5:$G$42,6,0),0)</f>
        <v>0</v>
      </c>
      <c r="R83" s="112">
        <v>0</v>
      </c>
      <c r="S83" s="64">
        <f t="shared" si="9"/>
        <v>0</v>
      </c>
      <c r="T83" s="318">
        <f>IFERROR(VLOOKUP(B83,'Segment based on SME'!$A$5:$G$42,7,0),0)</f>
        <v>0</v>
      </c>
      <c r="U83" s="112">
        <v>0</v>
      </c>
      <c r="V83" s="56">
        <f t="shared" si="10"/>
        <v>0</v>
      </c>
    </row>
    <row r="84" spans="1:22">
      <c r="A84" s="18">
        <f t="shared" si="5"/>
        <v>75</v>
      </c>
      <c r="B84" s="254"/>
      <c r="C84" s="255"/>
      <c r="D84" s="255"/>
      <c r="E84" s="141"/>
      <c r="F84" s="141"/>
      <c r="G84" s="141"/>
      <c r="H84" s="318">
        <f>IFERROR(VLOOKUP(B84,'Segment based on SME'!$A$5:$G$42,3,0),0)</f>
        <v>0</v>
      </c>
      <c r="I84" s="112">
        <v>0</v>
      </c>
      <c r="J84" s="56">
        <f t="shared" si="6"/>
        <v>0</v>
      </c>
      <c r="K84" s="318">
        <f>IFERROR(VLOOKUP(B84,'Segment based on SME'!$A$5:$G$42,4,0),0)</f>
        <v>0</v>
      </c>
      <c r="L84" s="112">
        <v>0</v>
      </c>
      <c r="M84" s="64">
        <f t="shared" si="7"/>
        <v>0</v>
      </c>
      <c r="N84" s="318">
        <f>IFERROR(VLOOKUP(B84,'Segment based on SME'!$A$5:$G$42,5,0),0)</f>
        <v>0</v>
      </c>
      <c r="O84" s="112">
        <v>0</v>
      </c>
      <c r="P84" s="56">
        <f t="shared" si="8"/>
        <v>0</v>
      </c>
      <c r="Q84" s="318">
        <f>IFERROR(VLOOKUP(B84,'Segment based on SME'!$A$5:$G$42,6,0),0)</f>
        <v>0</v>
      </c>
      <c r="R84" s="112">
        <v>0</v>
      </c>
      <c r="S84" s="64">
        <f t="shared" si="9"/>
        <v>0</v>
      </c>
      <c r="T84" s="318">
        <f>IFERROR(VLOOKUP(B84,'Segment based on SME'!$A$5:$G$42,7,0),0)</f>
        <v>0</v>
      </c>
      <c r="U84" s="112">
        <v>0</v>
      </c>
      <c r="V84" s="56">
        <f t="shared" si="10"/>
        <v>0</v>
      </c>
    </row>
    <row r="85" spans="1:22">
      <c r="A85" s="18">
        <f t="shared" si="5"/>
        <v>76</v>
      </c>
      <c r="B85" s="254"/>
      <c r="C85" s="255"/>
      <c r="D85" s="255"/>
      <c r="E85" s="141"/>
      <c r="F85" s="141"/>
      <c r="G85" s="141"/>
      <c r="H85" s="318">
        <f>IFERROR(VLOOKUP(B85,'Segment based on SME'!$A$5:$G$42,3,0),0)</f>
        <v>0</v>
      </c>
      <c r="I85" s="112">
        <v>0</v>
      </c>
      <c r="J85" s="56">
        <f t="shared" si="6"/>
        <v>0</v>
      </c>
      <c r="K85" s="318">
        <f>IFERROR(VLOOKUP(B85,'Segment based on SME'!$A$5:$G$42,4,0),0)</f>
        <v>0</v>
      </c>
      <c r="L85" s="112">
        <v>0</v>
      </c>
      <c r="M85" s="64">
        <f t="shared" si="7"/>
        <v>0</v>
      </c>
      <c r="N85" s="318">
        <f>IFERROR(VLOOKUP(B85,'Segment based on SME'!$A$5:$G$42,5,0),0)</f>
        <v>0</v>
      </c>
      <c r="O85" s="112">
        <v>0</v>
      </c>
      <c r="P85" s="56">
        <f t="shared" si="8"/>
        <v>0</v>
      </c>
      <c r="Q85" s="318">
        <f>IFERROR(VLOOKUP(B85,'Segment based on SME'!$A$5:$G$42,6,0),0)</f>
        <v>0</v>
      </c>
      <c r="R85" s="112">
        <v>0</v>
      </c>
      <c r="S85" s="64">
        <f t="shared" si="9"/>
        <v>0</v>
      </c>
      <c r="T85" s="318">
        <f>IFERROR(VLOOKUP(B85,'Segment based on SME'!$A$5:$G$42,7,0),0)</f>
        <v>0</v>
      </c>
      <c r="U85" s="112">
        <v>0</v>
      </c>
      <c r="V85" s="56">
        <f t="shared" si="10"/>
        <v>0</v>
      </c>
    </row>
    <row r="86" spans="1:22">
      <c r="A86" s="18">
        <f t="shared" si="5"/>
        <v>77</v>
      </c>
      <c r="B86" s="254"/>
      <c r="C86" s="255"/>
      <c r="D86" s="255"/>
      <c r="E86" s="141"/>
      <c r="F86" s="141"/>
      <c r="G86" s="141"/>
      <c r="H86" s="318">
        <f>IFERROR(VLOOKUP(B86,'Segment based on SME'!$A$5:$G$42,3,0),0)</f>
        <v>0</v>
      </c>
      <c r="I86" s="112">
        <v>0</v>
      </c>
      <c r="J86" s="56">
        <f t="shared" si="6"/>
        <v>0</v>
      </c>
      <c r="K86" s="318">
        <f>IFERROR(VLOOKUP(B86,'Segment based on SME'!$A$5:$G$42,4,0),0)</f>
        <v>0</v>
      </c>
      <c r="L86" s="112">
        <v>0</v>
      </c>
      <c r="M86" s="64">
        <f t="shared" si="7"/>
        <v>0</v>
      </c>
      <c r="N86" s="318">
        <f>IFERROR(VLOOKUP(B86,'Segment based on SME'!$A$5:$G$42,5,0),0)</f>
        <v>0</v>
      </c>
      <c r="O86" s="112">
        <v>0</v>
      </c>
      <c r="P86" s="56">
        <f t="shared" si="8"/>
        <v>0</v>
      </c>
      <c r="Q86" s="318">
        <f>IFERROR(VLOOKUP(B86,'Segment based on SME'!$A$5:$G$42,6,0),0)</f>
        <v>0</v>
      </c>
      <c r="R86" s="112">
        <v>0</v>
      </c>
      <c r="S86" s="64">
        <f t="shared" si="9"/>
        <v>0</v>
      </c>
      <c r="T86" s="318">
        <f>IFERROR(VLOOKUP(B86,'Segment based on SME'!$A$5:$G$42,7,0),0)</f>
        <v>0</v>
      </c>
      <c r="U86" s="112">
        <v>0</v>
      </c>
      <c r="V86" s="56">
        <f t="shared" si="10"/>
        <v>0</v>
      </c>
    </row>
    <row r="87" spans="1:22">
      <c r="A87" s="18">
        <f t="shared" si="5"/>
        <v>78</v>
      </c>
      <c r="B87" s="254"/>
      <c r="C87" s="255"/>
      <c r="D87" s="255"/>
      <c r="E87" s="141"/>
      <c r="F87" s="141"/>
      <c r="G87" s="141"/>
      <c r="H87" s="318">
        <f>IFERROR(VLOOKUP(B87,'Segment based on SME'!$A$5:$G$42,3,0),0)</f>
        <v>0</v>
      </c>
      <c r="I87" s="112">
        <v>0</v>
      </c>
      <c r="J87" s="56">
        <f t="shared" si="6"/>
        <v>0</v>
      </c>
      <c r="K87" s="318">
        <f>IFERROR(VLOOKUP(B87,'Segment based on SME'!$A$5:$G$42,4,0),0)</f>
        <v>0</v>
      </c>
      <c r="L87" s="112">
        <v>0</v>
      </c>
      <c r="M87" s="64">
        <f t="shared" si="7"/>
        <v>0</v>
      </c>
      <c r="N87" s="318">
        <f>IFERROR(VLOOKUP(B87,'Segment based on SME'!$A$5:$G$42,5,0),0)</f>
        <v>0</v>
      </c>
      <c r="O87" s="112">
        <v>0</v>
      </c>
      <c r="P87" s="56">
        <f t="shared" si="8"/>
        <v>0</v>
      </c>
      <c r="Q87" s="318">
        <f>IFERROR(VLOOKUP(B87,'Segment based on SME'!$A$5:$G$42,6,0),0)</f>
        <v>0</v>
      </c>
      <c r="R87" s="112">
        <v>0</v>
      </c>
      <c r="S87" s="64">
        <f t="shared" si="9"/>
        <v>0</v>
      </c>
      <c r="T87" s="318">
        <f>IFERROR(VLOOKUP(B87,'Segment based on SME'!$A$5:$G$42,7,0),0)</f>
        <v>0</v>
      </c>
      <c r="U87" s="112">
        <v>0</v>
      </c>
      <c r="V87" s="56">
        <f t="shared" si="10"/>
        <v>0</v>
      </c>
    </row>
    <row r="88" spans="1:22">
      <c r="A88" s="18">
        <f t="shared" si="5"/>
        <v>79</v>
      </c>
      <c r="B88" s="254"/>
      <c r="C88" s="255"/>
      <c r="D88" s="255"/>
      <c r="E88" s="141"/>
      <c r="F88" s="141"/>
      <c r="G88" s="141"/>
      <c r="H88" s="318">
        <f>IFERROR(VLOOKUP(B88,'Segment based on SME'!$A$5:$G$42,3,0),0)</f>
        <v>0</v>
      </c>
      <c r="I88" s="112">
        <v>0</v>
      </c>
      <c r="J88" s="56">
        <f t="shared" si="6"/>
        <v>0</v>
      </c>
      <c r="K88" s="318">
        <f>IFERROR(VLOOKUP(B88,'Segment based on SME'!$A$5:$G$42,4,0),0)</f>
        <v>0</v>
      </c>
      <c r="L88" s="112">
        <v>0</v>
      </c>
      <c r="M88" s="64">
        <f t="shared" si="7"/>
        <v>0</v>
      </c>
      <c r="N88" s="318">
        <f>IFERROR(VLOOKUP(B88,'Segment based on SME'!$A$5:$G$42,5,0),0)</f>
        <v>0</v>
      </c>
      <c r="O88" s="112">
        <v>0</v>
      </c>
      <c r="P88" s="56">
        <f t="shared" si="8"/>
        <v>0</v>
      </c>
      <c r="Q88" s="318">
        <f>IFERROR(VLOOKUP(B88,'Segment based on SME'!$A$5:$G$42,6,0),0)</f>
        <v>0</v>
      </c>
      <c r="R88" s="112">
        <v>0</v>
      </c>
      <c r="S88" s="64">
        <f t="shared" si="9"/>
        <v>0</v>
      </c>
      <c r="T88" s="318">
        <f>IFERROR(VLOOKUP(B88,'Segment based on SME'!$A$5:$G$42,7,0),0)</f>
        <v>0</v>
      </c>
      <c r="U88" s="112">
        <v>0</v>
      </c>
      <c r="V88" s="56">
        <f t="shared" si="10"/>
        <v>0</v>
      </c>
    </row>
    <row r="89" spans="1:22">
      <c r="A89" s="18">
        <f t="shared" si="5"/>
        <v>80</v>
      </c>
      <c r="B89" s="254"/>
      <c r="C89" s="255"/>
      <c r="D89" s="255"/>
      <c r="E89" s="141"/>
      <c r="F89" s="141"/>
      <c r="G89" s="141"/>
      <c r="H89" s="318">
        <f>IFERROR(VLOOKUP(B89,'Segment based on SME'!$A$5:$G$42,3,0),0)</f>
        <v>0</v>
      </c>
      <c r="I89" s="112">
        <v>0</v>
      </c>
      <c r="J89" s="56">
        <f t="shared" si="6"/>
        <v>0</v>
      </c>
      <c r="K89" s="318">
        <f>IFERROR(VLOOKUP(B89,'Segment based on SME'!$A$5:$G$42,4,0),0)</f>
        <v>0</v>
      </c>
      <c r="L89" s="112">
        <v>0</v>
      </c>
      <c r="M89" s="64">
        <f t="shared" si="7"/>
        <v>0</v>
      </c>
      <c r="N89" s="318">
        <f>IFERROR(VLOOKUP(B89,'Segment based on SME'!$A$5:$G$42,5,0),0)</f>
        <v>0</v>
      </c>
      <c r="O89" s="112">
        <v>0</v>
      </c>
      <c r="P89" s="56">
        <f t="shared" si="8"/>
        <v>0</v>
      </c>
      <c r="Q89" s="318">
        <f>IFERROR(VLOOKUP(B89,'Segment based on SME'!$A$5:$G$42,6,0),0)</f>
        <v>0</v>
      </c>
      <c r="R89" s="112">
        <v>0</v>
      </c>
      <c r="S89" s="64">
        <f t="shared" si="9"/>
        <v>0</v>
      </c>
      <c r="T89" s="318">
        <f>IFERROR(VLOOKUP(B89,'Segment based on SME'!$A$5:$G$42,7,0),0)</f>
        <v>0</v>
      </c>
      <c r="U89" s="112">
        <v>0</v>
      </c>
      <c r="V89" s="56">
        <f t="shared" si="10"/>
        <v>0</v>
      </c>
    </row>
    <row r="90" spans="1:22" ht="16" thickBot="1">
      <c r="B90" s="340" t="s">
        <v>195</v>
      </c>
      <c r="C90" s="341"/>
      <c r="D90" s="341"/>
      <c r="E90" s="341"/>
      <c r="F90" s="341"/>
      <c r="G90" s="342"/>
      <c r="H90" s="144">
        <f>IFERROR(SUMPRODUCT(H10:H89,I10:I89)/SUM(I10:I89),0)</f>
        <v>0</v>
      </c>
      <c r="I90" s="145">
        <f>H4-SUM(I10:I89)</f>
        <v>0</v>
      </c>
      <c r="J90" s="142">
        <f t="shared" si="6"/>
        <v>0</v>
      </c>
      <c r="K90" s="146">
        <f>IFERROR(SUMPRODUCT(K10:K89,L10:L89)/SUM(L10:L89),0)</f>
        <v>0</v>
      </c>
      <c r="L90" s="147">
        <f>K4-SUM(L10:L89)</f>
        <v>0</v>
      </c>
      <c r="M90" s="148">
        <f t="shared" si="7"/>
        <v>0</v>
      </c>
      <c r="N90" s="144">
        <f>IFERROR(SUMPRODUCT(N10:N89,O10:O89)/SUM(O10:O89),0)</f>
        <v>0</v>
      </c>
      <c r="O90" s="145">
        <f>N4-SUM(O10:O89)</f>
        <v>0</v>
      </c>
      <c r="P90" s="142">
        <f t="shared" si="8"/>
        <v>0</v>
      </c>
      <c r="Q90" s="146">
        <f>IFERROR(SUMPRODUCT(Q10:Q89,R10:R89)/SUM(R10:R89),0)</f>
        <v>0</v>
      </c>
      <c r="R90" s="147">
        <f>Q4-SUM(R10:R89)</f>
        <v>0</v>
      </c>
      <c r="S90" s="148">
        <f t="shared" si="9"/>
        <v>0</v>
      </c>
      <c r="T90" s="144">
        <f>IFERROR(SUMPRODUCT(T10:T89,U10:U89)/SUM(U10:U89),0)</f>
        <v>0</v>
      </c>
      <c r="U90" s="145">
        <f>T4-SUM(U10:U89)</f>
        <v>0</v>
      </c>
      <c r="V90" s="142">
        <f t="shared" si="10"/>
        <v>0</v>
      </c>
    </row>
    <row r="91" spans="1:22" ht="16" thickTop="1">
      <c r="B91" s="319" t="s">
        <v>196</v>
      </c>
      <c r="C91" s="320"/>
      <c r="D91" s="320"/>
      <c r="E91" s="320"/>
      <c r="F91" s="320"/>
      <c r="G91" s="321"/>
      <c r="H91" s="248"/>
      <c r="I91" s="143">
        <f>SUM(I10:I90)</f>
        <v>0</v>
      </c>
      <c r="J91" s="249">
        <f>SUM(J10:J90)</f>
        <v>0</v>
      </c>
      <c r="K91" s="250"/>
      <c r="L91" s="149">
        <f>SUM(L10:L90)</f>
        <v>0</v>
      </c>
      <c r="M91" s="251">
        <f>SUM(M10:M90)</f>
        <v>0</v>
      </c>
      <c r="N91" s="248"/>
      <c r="O91" s="143">
        <f>SUM(O10:O90)</f>
        <v>0</v>
      </c>
      <c r="P91" s="249">
        <f>SUM(P10:P90)</f>
        <v>0</v>
      </c>
      <c r="Q91" s="250"/>
      <c r="R91" s="149">
        <f>SUM(R10:R90)</f>
        <v>0</v>
      </c>
      <c r="S91" s="251">
        <f>SUM(S10:S90)</f>
        <v>0</v>
      </c>
      <c r="T91" s="248"/>
      <c r="U91" s="143">
        <f>SUM(U10:U90)</f>
        <v>0</v>
      </c>
      <c r="V91" s="249">
        <f>SUM(V10:V90)</f>
        <v>0</v>
      </c>
    </row>
  </sheetData>
  <sheetProtection algorithmName="SHA-512" hashValue="UgOjtfgWlNGCq5p5sKe/JrekRJYL6yhUPZypS1apZCcEszywwVv8+R5GcqpIt6P14VRTfOJpKZDNi1LGM06Wag==" saltValue="QJC0dpAo+Qm66CmGQTKCqw==" spinCount="100000" sheet="1" objects="1" scenarios="1"/>
  <mergeCells count="27">
    <mergeCell ref="B2:F2"/>
    <mergeCell ref="H4:J4"/>
    <mergeCell ref="H5:J5"/>
    <mergeCell ref="K3:M3"/>
    <mergeCell ref="N3:P3"/>
    <mergeCell ref="Q3:S3"/>
    <mergeCell ref="T3:V3"/>
    <mergeCell ref="B90:G90"/>
    <mergeCell ref="H8:J8"/>
    <mergeCell ref="K8:M8"/>
    <mergeCell ref="N8:P8"/>
    <mergeCell ref="Q8:S8"/>
    <mergeCell ref="T8:V8"/>
    <mergeCell ref="B3:G3"/>
    <mergeCell ref="H3:J3"/>
    <mergeCell ref="B91:G91"/>
    <mergeCell ref="T5:V5"/>
    <mergeCell ref="K4:M4"/>
    <mergeCell ref="B4:G4"/>
    <mergeCell ref="B5:G5"/>
    <mergeCell ref="T4:V4"/>
    <mergeCell ref="B8:G8"/>
    <mergeCell ref="K5:M5"/>
    <mergeCell ref="N4:P4"/>
    <mergeCell ref="N5:P5"/>
    <mergeCell ref="Q4:S4"/>
    <mergeCell ref="Q5:S5"/>
  </mergeCells>
  <dataValidations count="5">
    <dataValidation type="decimal" operator="greaterThanOrEqual" allowBlank="1" showInputMessage="1" showErrorMessage="1" sqref="H4 K4 N4 Q4 T4 I10:I30" xr:uid="{A31613C5-9A85-4B2C-8118-1F1FDA400D09}">
      <formula1>0</formula1>
    </dataValidation>
    <dataValidation type="list" allowBlank="1" showInputMessage="1" showErrorMessage="1" sqref="E11:E89" xr:uid="{D19428DA-CC1B-4D76-899B-3885CD306F80}">
      <formula1>SME</formula1>
    </dataValidation>
    <dataValidation type="list" allowBlank="1" showInputMessage="1" showErrorMessage="1" sqref="F10:F89" xr:uid="{405EFA88-895A-4B19-9353-E9E528DD1944}">
      <formula1>"Goods, Service"</formula1>
    </dataValidation>
    <dataValidation type="list" allowBlank="1" showInputMessage="1" showErrorMessage="1" sqref="G10:G89" xr:uid="{31AEE10A-CF8B-49CD-82A6-AB80A08D4729}">
      <formula1>"Local, Foreign"</formula1>
    </dataValidation>
    <dataValidation type="list" allowBlank="1" showInputMessage="1" showErrorMessage="1" sqref="E10" xr:uid="{979BEA4E-B6C9-43E0-852B-B71FBCC0819C}">
      <formula1>"Yes, No"</formula1>
    </dataValidation>
  </dataValidations>
  <pageMargins left="0.7" right="0.7" top="0.75" bottom="0.75" header="0.3" footer="0.3"/>
  <pageSetup orientation="portrait" r:id="rId1"/>
  <headerFooter>
    <oddFooter>&amp;L&amp;1#&amp;"Arial"&amp;10&amp;K000000Saudi Aramco: Public</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23A3CC-27F8-4F91-BB6E-85573B99E417}">
          <x14:formula1>
            <xm:f>'Segment based on SME'!$A$5:$A$42</xm:f>
          </x14:formula1>
          <xm:sqref>B10:B89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09329-3623-40B1-AD85-F0D682464A12}">
  <dimension ref="A1:S27"/>
  <sheetViews>
    <sheetView showGridLines="0" zoomScaleNormal="100" workbookViewId="0">
      <pane xSplit="4" topLeftCell="E1" activePane="topRight" state="frozen"/>
      <selection pane="topRight" activeCell="F10" sqref="F10"/>
    </sheetView>
  </sheetViews>
  <sheetFormatPr baseColWidth="10" defaultColWidth="94.6640625" defaultRowHeight="15"/>
  <cols>
    <col min="1" max="1" width="3.6640625" style="13" customWidth="1"/>
    <col min="2" max="2" width="46.5" style="13" customWidth="1"/>
    <col min="3" max="3" width="63.83203125" style="13" customWidth="1"/>
    <col min="4" max="4" width="10" style="13" customWidth="1"/>
    <col min="5" max="5" width="14.6640625" style="13" bestFit="1" customWidth="1"/>
    <col min="6" max="6" width="11.6640625" style="13" customWidth="1"/>
    <col min="7" max="7" width="15.33203125" style="13" customWidth="1"/>
    <col min="8" max="8" width="14.6640625" style="13" bestFit="1" customWidth="1"/>
    <col min="9" max="9" width="11.6640625" style="13" customWidth="1"/>
    <col min="10" max="10" width="15.33203125" style="13" customWidth="1"/>
    <col min="11" max="11" width="14.6640625" style="13" bestFit="1" customWidth="1"/>
    <col min="12" max="12" width="11.6640625" style="13" customWidth="1"/>
    <col min="13" max="13" width="15.33203125" style="13" customWidth="1"/>
    <col min="14" max="14" width="14.6640625" style="13" bestFit="1" customWidth="1"/>
    <col min="15" max="15" width="11.6640625" style="13" customWidth="1"/>
    <col min="16" max="16" width="15.33203125" style="13" customWidth="1"/>
    <col min="17" max="17" width="14.6640625" style="13" bestFit="1" customWidth="1"/>
    <col min="18" max="18" width="11.6640625" style="13" customWidth="1"/>
    <col min="19" max="19" width="15.33203125" style="13" customWidth="1"/>
    <col min="20" max="16384" width="94.6640625" style="13"/>
  </cols>
  <sheetData>
    <row r="1" spans="1:19" ht="29" thickBot="1">
      <c r="A1" s="13" t="s">
        <v>204</v>
      </c>
      <c r="B1" s="20" t="s">
        <v>209</v>
      </c>
      <c r="C1" s="20"/>
    </row>
    <row r="2" spans="1:19" ht="21">
      <c r="B2" s="203" t="s">
        <v>206</v>
      </c>
      <c r="C2" s="204"/>
      <c r="D2" s="205"/>
      <c r="E2" s="205"/>
      <c r="F2" s="205"/>
      <c r="G2" s="205"/>
      <c r="H2" s="205"/>
      <c r="I2" s="205"/>
      <c r="J2" s="205"/>
      <c r="K2" s="205"/>
      <c r="L2" s="205"/>
      <c r="M2" s="205"/>
      <c r="N2" s="205"/>
      <c r="O2" s="205"/>
      <c r="P2" s="205"/>
      <c r="Q2" s="205"/>
      <c r="R2" s="205"/>
      <c r="S2" s="206"/>
    </row>
    <row r="3" spans="1:19" ht="18">
      <c r="B3" s="482" t="s">
        <v>46</v>
      </c>
      <c r="C3" s="483"/>
      <c r="D3" s="484"/>
      <c r="E3" s="488">
        <f>'1. General'!$C$19</f>
        <v>2026</v>
      </c>
      <c r="F3" s="488"/>
      <c r="G3" s="488"/>
      <c r="H3" s="489">
        <f>E3+1</f>
        <v>2027</v>
      </c>
      <c r="I3" s="490"/>
      <c r="J3" s="490"/>
      <c r="K3" s="488">
        <f>H3+1</f>
        <v>2028</v>
      </c>
      <c r="L3" s="488"/>
      <c r="M3" s="488"/>
      <c r="N3" s="490">
        <f>K3+1</f>
        <v>2029</v>
      </c>
      <c r="O3" s="490"/>
      <c r="P3" s="490"/>
      <c r="Q3" s="488">
        <f>N3+1</f>
        <v>2030</v>
      </c>
      <c r="R3" s="488"/>
      <c r="S3" s="491"/>
    </row>
    <row r="4" spans="1:19" ht="17" thickBot="1">
      <c r="B4" s="485" t="s">
        <v>191</v>
      </c>
      <c r="C4" s="486"/>
      <c r="D4" s="487"/>
      <c r="E4" s="492">
        <v>0</v>
      </c>
      <c r="F4" s="493"/>
      <c r="G4" s="494"/>
      <c r="H4" s="495">
        <v>0</v>
      </c>
      <c r="I4" s="493"/>
      <c r="J4" s="494"/>
      <c r="K4" s="495">
        <v>0</v>
      </c>
      <c r="L4" s="493"/>
      <c r="M4" s="494"/>
      <c r="N4" s="495">
        <v>0</v>
      </c>
      <c r="O4" s="493"/>
      <c r="P4" s="494"/>
      <c r="Q4" s="495">
        <v>0</v>
      </c>
      <c r="R4" s="493"/>
      <c r="S4" s="496"/>
    </row>
    <row r="5" spans="1:19" ht="16" thickBot="1"/>
    <row r="6" spans="1:19" ht="21">
      <c r="B6" s="203" t="s">
        <v>242</v>
      </c>
      <c r="C6" s="204"/>
      <c r="D6" s="204"/>
      <c r="E6" s="204"/>
      <c r="F6" s="204"/>
      <c r="G6" s="204"/>
      <c r="H6" s="205"/>
      <c r="I6" s="205"/>
      <c r="J6" s="205"/>
      <c r="K6" s="205"/>
      <c r="L6" s="205"/>
      <c r="M6" s="205"/>
      <c r="N6" s="205"/>
      <c r="O6" s="205"/>
      <c r="P6" s="205"/>
      <c r="Q6" s="205"/>
      <c r="R6" s="205"/>
      <c r="S6" s="206"/>
    </row>
    <row r="7" spans="1:19" ht="18">
      <c r="B7" s="497" t="s">
        <v>36</v>
      </c>
      <c r="C7" s="499" t="s">
        <v>37</v>
      </c>
      <c r="D7" s="501" t="s">
        <v>38</v>
      </c>
      <c r="E7" s="356">
        <f>'1. General'!$C$19</f>
        <v>2026</v>
      </c>
      <c r="F7" s="356"/>
      <c r="G7" s="356"/>
      <c r="H7" s="358">
        <f>E7+1</f>
        <v>2027</v>
      </c>
      <c r="I7" s="358"/>
      <c r="J7" s="358"/>
      <c r="K7" s="356">
        <f>H7+1</f>
        <v>2028</v>
      </c>
      <c r="L7" s="356"/>
      <c r="M7" s="356"/>
      <c r="N7" s="358">
        <f>K7+1</f>
        <v>2029</v>
      </c>
      <c r="O7" s="358"/>
      <c r="P7" s="358"/>
      <c r="Q7" s="356">
        <f>N7+1</f>
        <v>2030</v>
      </c>
      <c r="R7" s="356"/>
      <c r="S7" s="359"/>
    </row>
    <row r="8" spans="1:19" ht="32">
      <c r="B8" s="498"/>
      <c r="C8" s="500"/>
      <c r="D8" s="502"/>
      <c r="E8" s="57" t="s">
        <v>141</v>
      </c>
      <c r="F8" s="58" t="s">
        <v>190</v>
      </c>
      <c r="G8" s="59" t="s">
        <v>189</v>
      </c>
      <c r="H8" s="65" t="s">
        <v>141</v>
      </c>
      <c r="I8" s="66" t="s">
        <v>190</v>
      </c>
      <c r="J8" s="67" t="s">
        <v>189</v>
      </c>
      <c r="K8" s="57" t="s">
        <v>141</v>
      </c>
      <c r="L8" s="58" t="s">
        <v>190</v>
      </c>
      <c r="M8" s="59" t="s">
        <v>189</v>
      </c>
      <c r="N8" s="65" t="s">
        <v>141</v>
      </c>
      <c r="O8" s="66" t="s">
        <v>190</v>
      </c>
      <c r="P8" s="67" t="s">
        <v>189</v>
      </c>
      <c r="Q8" s="57" t="s">
        <v>141</v>
      </c>
      <c r="R8" s="58" t="s">
        <v>190</v>
      </c>
      <c r="S8" s="207" t="s">
        <v>189</v>
      </c>
    </row>
    <row r="9" spans="1:19" s="50" customFormat="1" ht="32">
      <c r="B9" s="208" t="s">
        <v>178</v>
      </c>
      <c r="C9" s="150" t="s">
        <v>39</v>
      </c>
      <c r="D9" s="72" t="s">
        <v>9</v>
      </c>
      <c r="E9" s="68">
        <v>0</v>
      </c>
      <c r="F9" s="119">
        <v>1</v>
      </c>
      <c r="G9" s="120">
        <f>F9*E9</f>
        <v>0</v>
      </c>
      <c r="H9" s="77">
        <v>0</v>
      </c>
      <c r="I9" s="124">
        <v>1</v>
      </c>
      <c r="J9" s="125">
        <f>I9*H9</f>
        <v>0</v>
      </c>
      <c r="K9" s="68">
        <v>0</v>
      </c>
      <c r="L9" s="119">
        <v>1</v>
      </c>
      <c r="M9" s="120">
        <f>L9*K9</f>
        <v>0</v>
      </c>
      <c r="N9" s="77">
        <v>0</v>
      </c>
      <c r="O9" s="124">
        <v>1</v>
      </c>
      <c r="P9" s="125">
        <f>O9*N9</f>
        <v>0</v>
      </c>
      <c r="Q9" s="68">
        <v>0</v>
      </c>
      <c r="R9" s="119">
        <v>1</v>
      </c>
      <c r="S9" s="209">
        <f>R9*Q9</f>
        <v>0</v>
      </c>
    </row>
    <row r="10" spans="1:19" s="50" customFormat="1" ht="16">
      <c r="B10" s="210" t="s">
        <v>223</v>
      </c>
      <c r="C10" s="151" t="s">
        <v>40</v>
      </c>
      <c r="D10" s="73" t="s">
        <v>9</v>
      </c>
      <c r="E10" s="69">
        <v>0</v>
      </c>
      <c r="F10" s="121">
        <v>1</v>
      </c>
      <c r="G10" s="122">
        <f t="shared" ref="G10:G19" si="0">F10*E10</f>
        <v>0</v>
      </c>
      <c r="H10" s="78">
        <v>0</v>
      </c>
      <c r="I10" s="126">
        <v>1</v>
      </c>
      <c r="J10" s="127">
        <f t="shared" ref="J10:J19" si="1">I10*H10</f>
        <v>0</v>
      </c>
      <c r="K10" s="69">
        <v>0</v>
      </c>
      <c r="L10" s="121">
        <v>1</v>
      </c>
      <c r="M10" s="122">
        <f t="shared" ref="M10:M19" si="2">L10*K10</f>
        <v>0</v>
      </c>
      <c r="N10" s="78">
        <v>0</v>
      </c>
      <c r="O10" s="126">
        <v>1</v>
      </c>
      <c r="P10" s="127">
        <f t="shared" ref="P10:P19" si="3">O10*N10</f>
        <v>0</v>
      </c>
      <c r="Q10" s="69">
        <v>0</v>
      </c>
      <c r="R10" s="121">
        <v>1</v>
      </c>
      <c r="S10" s="211">
        <f t="shared" ref="S10:S19" si="4">R10*Q10</f>
        <v>0</v>
      </c>
    </row>
    <row r="11" spans="1:19" s="50" customFormat="1" ht="32">
      <c r="B11" s="210" t="s">
        <v>140</v>
      </c>
      <c r="C11" s="151" t="s">
        <v>41</v>
      </c>
      <c r="D11" s="73" t="s">
        <v>9</v>
      </c>
      <c r="E11" s="69">
        <v>0</v>
      </c>
      <c r="F11" s="121">
        <v>1</v>
      </c>
      <c r="G11" s="122">
        <f t="shared" si="0"/>
        <v>0</v>
      </c>
      <c r="H11" s="78">
        <v>0</v>
      </c>
      <c r="I11" s="126">
        <v>1</v>
      </c>
      <c r="J11" s="127">
        <f t="shared" si="1"/>
        <v>0</v>
      </c>
      <c r="K11" s="69">
        <v>0</v>
      </c>
      <c r="L11" s="121">
        <v>1</v>
      </c>
      <c r="M11" s="122">
        <f t="shared" si="2"/>
        <v>0</v>
      </c>
      <c r="N11" s="78">
        <v>0</v>
      </c>
      <c r="O11" s="126">
        <v>1</v>
      </c>
      <c r="P11" s="127">
        <f t="shared" si="3"/>
        <v>0</v>
      </c>
      <c r="Q11" s="69">
        <v>0</v>
      </c>
      <c r="R11" s="121">
        <v>1</v>
      </c>
      <c r="S11" s="211">
        <f t="shared" si="4"/>
        <v>0</v>
      </c>
    </row>
    <row r="12" spans="1:19" s="50" customFormat="1" ht="16">
      <c r="B12" s="210" t="s">
        <v>42</v>
      </c>
      <c r="C12" s="151" t="s">
        <v>43</v>
      </c>
      <c r="D12" s="73" t="s">
        <v>9</v>
      </c>
      <c r="E12" s="69">
        <v>0</v>
      </c>
      <c r="F12" s="121">
        <v>1</v>
      </c>
      <c r="G12" s="122">
        <f t="shared" si="0"/>
        <v>0</v>
      </c>
      <c r="H12" s="78">
        <v>0</v>
      </c>
      <c r="I12" s="126">
        <v>1</v>
      </c>
      <c r="J12" s="127">
        <f t="shared" si="1"/>
        <v>0</v>
      </c>
      <c r="K12" s="69">
        <v>0</v>
      </c>
      <c r="L12" s="121">
        <v>1</v>
      </c>
      <c r="M12" s="122">
        <f t="shared" si="2"/>
        <v>0</v>
      </c>
      <c r="N12" s="78">
        <v>0</v>
      </c>
      <c r="O12" s="126">
        <v>1</v>
      </c>
      <c r="P12" s="127">
        <f t="shared" si="3"/>
        <v>0</v>
      </c>
      <c r="Q12" s="69">
        <v>0</v>
      </c>
      <c r="R12" s="121">
        <v>1</v>
      </c>
      <c r="S12" s="211">
        <f t="shared" si="4"/>
        <v>0</v>
      </c>
    </row>
    <row r="13" spans="1:19" s="50" customFormat="1" ht="16">
      <c r="B13" s="212" t="s">
        <v>0</v>
      </c>
      <c r="C13" s="74" t="s">
        <v>44</v>
      </c>
      <c r="D13" s="73" t="s">
        <v>9</v>
      </c>
      <c r="E13" s="69">
        <v>0</v>
      </c>
      <c r="F13" s="121">
        <v>1</v>
      </c>
      <c r="G13" s="122">
        <f t="shared" si="0"/>
        <v>0</v>
      </c>
      <c r="H13" s="78">
        <v>0</v>
      </c>
      <c r="I13" s="126">
        <v>1</v>
      </c>
      <c r="J13" s="127">
        <f t="shared" si="1"/>
        <v>0</v>
      </c>
      <c r="K13" s="69">
        <v>0</v>
      </c>
      <c r="L13" s="121">
        <v>1</v>
      </c>
      <c r="M13" s="122">
        <f t="shared" si="2"/>
        <v>0</v>
      </c>
      <c r="N13" s="78">
        <v>0</v>
      </c>
      <c r="O13" s="126">
        <v>1</v>
      </c>
      <c r="P13" s="127">
        <f t="shared" si="3"/>
        <v>0</v>
      </c>
      <c r="Q13" s="69">
        <v>0</v>
      </c>
      <c r="R13" s="121">
        <v>1</v>
      </c>
      <c r="S13" s="211">
        <f t="shared" si="4"/>
        <v>0</v>
      </c>
    </row>
    <row r="14" spans="1:19" s="50" customFormat="1" ht="16">
      <c r="B14" s="212" t="s">
        <v>0</v>
      </c>
      <c r="C14" s="74" t="s">
        <v>44</v>
      </c>
      <c r="D14" s="73" t="s">
        <v>9</v>
      </c>
      <c r="E14" s="69">
        <v>0</v>
      </c>
      <c r="F14" s="121">
        <v>1</v>
      </c>
      <c r="G14" s="122">
        <f t="shared" si="0"/>
        <v>0</v>
      </c>
      <c r="H14" s="78">
        <v>0</v>
      </c>
      <c r="I14" s="126">
        <v>1</v>
      </c>
      <c r="J14" s="127">
        <f t="shared" si="1"/>
        <v>0</v>
      </c>
      <c r="K14" s="69">
        <v>0</v>
      </c>
      <c r="L14" s="121">
        <v>1</v>
      </c>
      <c r="M14" s="122">
        <f t="shared" si="2"/>
        <v>0</v>
      </c>
      <c r="N14" s="78">
        <v>0</v>
      </c>
      <c r="O14" s="126">
        <v>1</v>
      </c>
      <c r="P14" s="127">
        <f t="shared" si="3"/>
        <v>0</v>
      </c>
      <c r="Q14" s="69">
        <v>0</v>
      </c>
      <c r="R14" s="121">
        <v>1</v>
      </c>
      <c r="S14" s="211">
        <f t="shared" si="4"/>
        <v>0</v>
      </c>
    </row>
    <row r="15" spans="1:19" s="50" customFormat="1" ht="16">
      <c r="B15" s="212" t="s">
        <v>0</v>
      </c>
      <c r="C15" s="74" t="s">
        <v>44</v>
      </c>
      <c r="D15" s="73" t="s">
        <v>9</v>
      </c>
      <c r="E15" s="69">
        <v>0</v>
      </c>
      <c r="F15" s="121">
        <v>1</v>
      </c>
      <c r="G15" s="122">
        <f t="shared" si="0"/>
        <v>0</v>
      </c>
      <c r="H15" s="78">
        <v>0</v>
      </c>
      <c r="I15" s="126">
        <v>1</v>
      </c>
      <c r="J15" s="127">
        <f t="shared" si="1"/>
        <v>0</v>
      </c>
      <c r="K15" s="69">
        <v>0</v>
      </c>
      <c r="L15" s="121">
        <v>1</v>
      </c>
      <c r="M15" s="122">
        <f t="shared" si="2"/>
        <v>0</v>
      </c>
      <c r="N15" s="78">
        <v>0</v>
      </c>
      <c r="O15" s="126">
        <v>1</v>
      </c>
      <c r="P15" s="127">
        <f t="shared" si="3"/>
        <v>0</v>
      </c>
      <c r="Q15" s="69">
        <v>0</v>
      </c>
      <c r="R15" s="121">
        <v>1</v>
      </c>
      <c r="S15" s="211">
        <f t="shared" si="4"/>
        <v>0</v>
      </c>
    </row>
    <row r="16" spans="1:19" s="50" customFormat="1" ht="16">
      <c r="B16" s="212" t="s">
        <v>0</v>
      </c>
      <c r="C16" s="74" t="s">
        <v>44</v>
      </c>
      <c r="D16" s="73" t="s">
        <v>9</v>
      </c>
      <c r="E16" s="69">
        <v>0</v>
      </c>
      <c r="F16" s="121">
        <v>1</v>
      </c>
      <c r="G16" s="122">
        <f t="shared" si="0"/>
        <v>0</v>
      </c>
      <c r="H16" s="78">
        <v>0</v>
      </c>
      <c r="I16" s="126">
        <v>1</v>
      </c>
      <c r="J16" s="127">
        <f t="shared" si="1"/>
        <v>0</v>
      </c>
      <c r="K16" s="69">
        <v>0</v>
      </c>
      <c r="L16" s="121">
        <v>1</v>
      </c>
      <c r="M16" s="122">
        <f t="shared" si="2"/>
        <v>0</v>
      </c>
      <c r="N16" s="78">
        <v>0</v>
      </c>
      <c r="O16" s="126">
        <v>1</v>
      </c>
      <c r="P16" s="127">
        <f t="shared" si="3"/>
        <v>0</v>
      </c>
      <c r="Q16" s="69">
        <v>0</v>
      </c>
      <c r="R16" s="121">
        <v>1</v>
      </c>
      <c r="S16" s="211">
        <f t="shared" si="4"/>
        <v>0</v>
      </c>
    </row>
    <row r="17" spans="2:19" s="50" customFormat="1" ht="16">
      <c r="B17" s="212" t="s">
        <v>0</v>
      </c>
      <c r="C17" s="74" t="s">
        <v>44</v>
      </c>
      <c r="D17" s="73" t="s">
        <v>9</v>
      </c>
      <c r="E17" s="69">
        <v>0</v>
      </c>
      <c r="F17" s="121">
        <v>1</v>
      </c>
      <c r="G17" s="122">
        <f t="shared" si="0"/>
        <v>0</v>
      </c>
      <c r="H17" s="78">
        <v>0</v>
      </c>
      <c r="I17" s="126">
        <v>1</v>
      </c>
      <c r="J17" s="127">
        <f t="shared" si="1"/>
        <v>0</v>
      </c>
      <c r="K17" s="69">
        <v>0</v>
      </c>
      <c r="L17" s="121">
        <v>1</v>
      </c>
      <c r="M17" s="122">
        <f t="shared" si="2"/>
        <v>0</v>
      </c>
      <c r="N17" s="78">
        <v>0</v>
      </c>
      <c r="O17" s="126">
        <v>1</v>
      </c>
      <c r="P17" s="127">
        <f t="shared" si="3"/>
        <v>0</v>
      </c>
      <c r="Q17" s="69">
        <v>0</v>
      </c>
      <c r="R17" s="121">
        <v>1</v>
      </c>
      <c r="S17" s="211">
        <f t="shared" si="4"/>
        <v>0</v>
      </c>
    </row>
    <row r="18" spans="2:19" s="50" customFormat="1" ht="16">
      <c r="B18" s="212" t="s">
        <v>0</v>
      </c>
      <c r="C18" s="74" t="s">
        <v>44</v>
      </c>
      <c r="D18" s="73" t="s">
        <v>9</v>
      </c>
      <c r="E18" s="69">
        <v>0</v>
      </c>
      <c r="F18" s="121">
        <v>1</v>
      </c>
      <c r="G18" s="122">
        <f t="shared" si="0"/>
        <v>0</v>
      </c>
      <c r="H18" s="78">
        <v>0</v>
      </c>
      <c r="I18" s="126">
        <v>1</v>
      </c>
      <c r="J18" s="127">
        <f t="shared" si="1"/>
        <v>0</v>
      </c>
      <c r="K18" s="69">
        <v>0</v>
      </c>
      <c r="L18" s="121">
        <v>1</v>
      </c>
      <c r="M18" s="122">
        <f t="shared" si="2"/>
        <v>0</v>
      </c>
      <c r="N18" s="78">
        <v>0</v>
      </c>
      <c r="O18" s="126">
        <v>1</v>
      </c>
      <c r="P18" s="127">
        <f t="shared" si="3"/>
        <v>0</v>
      </c>
      <c r="Q18" s="69">
        <v>0</v>
      </c>
      <c r="R18" s="121">
        <v>1</v>
      </c>
      <c r="S18" s="211">
        <f t="shared" si="4"/>
        <v>0</v>
      </c>
    </row>
    <row r="19" spans="2:19" s="50" customFormat="1" ht="16">
      <c r="B19" s="213" t="s">
        <v>0</v>
      </c>
      <c r="C19" s="75" t="s">
        <v>44</v>
      </c>
      <c r="D19" s="76" t="s">
        <v>9</v>
      </c>
      <c r="E19" s="69">
        <v>0</v>
      </c>
      <c r="F19" s="121">
        <v>1</v>
      </c>
      <c r="G19" s="122">
        <f t="shared" si="0"/>
        <v>0</v>
      </c>
      <c r="H19" s="78">
        <v>0</v>
      </c>
      <c r="I19" s="126">
        <v>1</v>
      </c>
      <c r="J19" s="127">
        <f t="shared" si="1"/>
        <v>0</v>
      </c>
      <c r="K19" s="69">
        <v>0</v>
      </c>
      <c r="L19" s="121">
        <v>1</v>
      </c>
      <c r="M19" s="122">
        <f t="shared" si="2"/>
        <v>0</v>
      </c>
      <c r="N19" s="78">
        <v>0</v>
      </c>
      <c r="O19" s="126">
        <v>1</v>
      </c>
      <c r="P19" s="127">
        <f t="shared" si="3"/>
        <v>0</v>
      </c>
      <c r="Q19" s="69">
        <v>0</v>
      </c>
      <c r="R19" s="121">
        <v>1</v>
      </c>
      <c r="S19" s="211">
        <f t="shared" si="4"/>
        <v>0</v>
      </c>
    </row>
    <row r="20" spans="2:19" ht="16" thickBot="1">
      <c r="B20" s="214" t="s">
        <v>192</v>
      </c>
      <c r="C20" s="70"/>
      <c r="D20" s="71" t="s">
        <v>10</v>
      </c>
      <c r="E20" s="131">
        <f>E4-SUM(E9:E19)</f>
        <v>0</v>
      </c>
      <c r="F20" s="123">
        <v>0.3</v>
      </c>
      <c r="G20" s="118">
        <f>F20*E20</f>
        <v>0</v>
      </c>
      <c r="H20" s="130">
        <f>H4-SUM(H9:H19)</f>
        <v>0</v>
      </c>
      <c r="I20" s="128">
        <v>0.3</v>
      </c>
      <c r="J20" s="129">
        <f>I20*H20</f>
        <v>0</v>
      </c>
      <c r="K20" s="131">
        <f>K4-SUM(K9:K19)</f>
        <v>0</v>
      </c>
      <c r="L20" s="123">
        <v>0.3</v>
      </c>
      <c r="M20" s="118">
        <f>L20*K20</f>
        <v>0</v>
      </c>
      <c r="N20" s="130">
        <f>N4-SUM(N9:N19)</f>
        <v>0</v>
      </c>
      <c r="O20" s="128">
        <v>0.3</v>
      </c>
      <c r="P20" s="129">
        <f>O20*N20</f>
        <v>0</v>
      </c>
      <c r="Q20" s="131">
        <f>Q4-SUM(Q9:Q19)</f>
        <v>0</v>
      </c>
      <c r="R20" s="123">
        <v>0.3</v>
      </c>
      <c r="S20" s="215">
        <f>R20*Q20</f>
        <v>0</v>
      </c>
    </row>
    <row r="21" spans="2:19" s="50" customFormat="1" ht="21" thickTop="1" thickBot="1">
      <c r="B21" s="503" t="s">
        <v>142</v>
      </c>
      <c r="C21" s="504"/>
      <c r="D21" s="504"/>
      <c r="E21" s="256">
        <f>SUM(E9:E20)</f>
        <v>0</v>
      </c>
      <c r="F21" s="257">
        <f>IFERROR(SUMPRODUCT(F9:F20,E9:E20)/E21,0)</f>
        <v>0</v>
      </c>
      <c r="G21" s="258">
        <f>SUM(G9:G20)</f>
        <v>0</v>
      </c>
      <c r="H21" s="259">
        <f>SUM(H9:H20)</f>
        <v>0</v>
      </c>
      <c r="I21" s="260">
        <f>IFERROR(SUMPRODUCT(I9:I20,H9:H20)/H21,0)</f>
        <v>0</v>
      </c>
      <c r="J21" s="261">
        <f>SUM(J9:J20)</f>
        <v>0</v>
      </c>
      <c r="K21" s="256">
        <f>SUM(K9:K20)</f>
        <v>0</v>
      </c>
      <c r="L21" s="257">
        <f>IFERROR(SUMPRODUCT(L9:L20,K9:K20)/K21,0)</f>
        <v>0</v>
      </c>
      <c r="M21" s="258">
        <f>SUM(M9:M20)</f>
        <v>0</v>
      </c>
      <c r="N21" s="259">
        <f>SUM(N9:N20)</f>
        <v>0</v>
      </c>
      <c r="O21" s="260">
        <f>IFERROR(SUMPRODUCT(O9:O20,N9:N20)/N21,0)</f>
        <v>0</v>
      </c>
      <c r="P21" s="261">
        <f>SUM(P9:P20)</f>
        <v>0</v>
      </c>
      <c r="Q21" s="256">
        <f>SUM(Q9:Q20)</f>
        <v>0</v>
      </c>
      <c r="R21" s="257">
        <f>IFERROR(SUMPRODUCT(R9:R20,Q9:Q20)/Q21,0)</f>
        <v>0</v>
      </c>
      <c r="S21" s="262">
        <f>SUM(S9:S20)</f>
        <v>0</v>
      </c>
    </row>
    <row r="22" spans="2:19" ht="9" customHeight="1"/>
    <row r="23" spans="2:19" ht="23">
      <c r="B23" s="263" t="s">
        <v>230</v>
      </c>
    </row>
    <row r="24" spans="2:19" ht="22">
      <c r="B24" s="264" t="s">
        <v>231</v>
      </c>
      <c r="C24" s="264" t="s">
        <v>232</v>
      </c>
      <c r="D24" s="265" t="s">
        <v>233</v>
      </c>
    </row>
    <row r="25" spans="2:19" ht="31.25" customHeight="1" thickBot="1">
      <c r="B25" s="266" t="s">
        <v>234</v>
      </c>
      <c r="C25" s="267" t="s">
        <v>235</v>
      </c>
      <c r="D25" s="268" t="s">
        <v>236</v>
      </c>
    </row>
    <row r="26" spans="2:19" ht="31.25" customHeight="1" thickBot="1">
      <c r="B26" s="269" t="s">
        <v>237</v>
      </c>
      <c r="C26" s="270" t="s">
        <v>238</v>
      </c>
      <c r="D26" s="271">
        <v>0.3</v>
      </c>
    </row>
    <row r="27" spans="2:19" ht="31.25" customHeight="1" thickBot="1">
      <c r="B27" s="269" t="s">
        <v>239</v>
      </c>
      <c r="C27" s="270" t="s">
        <v>240</v>
      </c>
      <c r="D27" s="272" t="s">
        <v>241</v>
      </c>
    </row>
  </sheetData>
  <sheetProtection password="DFBA" sheet="1" objects="1" scenarios="1"/>
  <mergeCells count="21">
    <mergeCell ref="B7:B8"/>
    <mergeCell ref="C7:C8"/>
    <mergeCell ref="D7:D8"/>
    <mergeCell ref="B21:D21"/>
    <mergeCell ref="K7:M7"/>
    <mergeCell ref="N7:P7"/>
    <mergeCell ref="Q7:S7"/>
    <mergeCell ref="E7:G7"/>
    <mergeCell ref="H7:J7"/>
    <mergeCell ref="B3:D3"/>
    <mergeCell ref="B4:D4"/>
    <mergeCell ref="E3:G3"/>
    <mergeCell ref="H3:J3"/>
    <mergeCell ref="K3:M3"/>
    <mergeCell ref="N3:P3"/>
    <mergeCell ref="Q3:S3"/>
    <mergeCell ref="E4:G4"/>
    <mergeCell ref="H4:J4"/>
    <mergeCell ref="K4:M4"/>
    <mergeCell ref="N4:P4"/>
    <mergeCell ref="Q4:S4"/>
  </mergeCells>
  <dataValidations count="1">
    <dataValidation type="decimal" operator="greaterThan" allowBlank="1" showInputMessage="1" showErrorMessage="1" sqref="E9:E19 H9:H19 K9:K19 N9:N19 Q9:Q19" xr:uid="{4751454F-9DBA-4D1F-A2B1-33D5845C1BCB}">
      <formula1>-1</formula1>
    </dataValidation>
  </dataValidations>
  <pageMargins left="0.7" right="0.7" top="0.75" bottom="0.75" header="0.3" footer="0.3"/>
  <pageSetup orientation="portrait" r:id="rId1"/>
  <headerFooter>
    <oddFooter>&amp;L&amp;1#&amp;"Arial"&amp;10&amp;K000000Saudi Aramco: Public</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89FAA-D556-4538-967F-EF27304F840E}">
  <dimension ref="B1:Q16"/>
  <sheetViews>
    <sheetView showGridLines="0" zoomScale="90" zoomScaleNormal="90" workbookViewId="0">
      <pane xSplit="2" topLeftCell="C1" activePane="topRight" state="frozen"/>
      <selection pane="topRight" activeCell="E7" sqref="E7"/>
    </sheetView>
  </sheetViews>
  <sheetFormatPr baseColWidth="10" defaultColWidth="9.1640625" defaultRowHeight="15"/>
  <cols>
    <col min="1" max="1" width="3.6640625" style="13" customWidth="1"/>
    <col min="2" max="2" width="41.5" style="13" bestFit="1" customWidth="1"/>
    <col min="3" max="17" width="14.6640625" style="13" customWidth="1"/>
    <col min="18" max="16384" width="9.1640625" style="13"/>
  </cols>
  <sheetData>
    <row r="1" spans="2:17" ht="28">
      <c r="B1" s="20" t="s">
        <v>210</v>
      </c>
      <c r="C1" s="20"/>
    </row>
    <row r="2" spans="2:17" ht="17.25" customHeight="1">
      <c r="B2" s="14" t="s">
        <v>207</v>
      </c>
      <c r="C2" s="132"/>
      <c r="D2" s="132"/>
      <c r="E2" s="132"/>
      <c r="F2" s="132"/>
      <c r="G2" s="132"/>
      <c r="H2" s="132"/>
      <c r="I2" s="132"/>
      <c r="J2" s="132"/>
      <c r="K2" s="132"/>
      <c r="L2" s="132"/>
      <c r="M2" s="132"/>
      <c r="N2" s="132"/>
      <c r="O2" s="132"/>
      <c r="P2" s="132"/>
      <c r="Q2" s="132"/>
    </row>
    <row r="3" spans="2:17" ht="18">
      <c r="B3" s="505" t="s">
        <v>139</v>
      </c>
      <c r="C3" s="343">
        <f>'1. General'!$C$19</f>
        <v>2026</v>
      </c>
      <c r="D3" s="344"/>
      <c r="E3" s="345"/>
      <c r="F3" s="346">
        <f>C3+1</f>
        <v>2027</v>
      </c>
      <c r="G3" s="347"/>
      <c r="H3" s="348"/>
      <c r="I3" s="343">
        <f>F3+1</f>
        <v>2028</v>
      </c>
      <c r="J3" s="344"/>
      <c r="K3" s="345"/>
      <c r="L3" s="346">
        <f>I3+1</f>
        <v>2029</v>
      </c>
      <c r="M3" s="347"/>
      <c r="N3" s="348"/>
      <c r="O3" s="343">
        <f>L3+1</f>
        <v>2030</v>
      </c>
      <c r="P3" s="344"/>
      <c r="Q3" s="345"/>
    </row>
    <row r="4" spans="2:17">
      <c r="B4" s="506"/>
      <c r="C4" s="24" t="s">
        <v>31</v>
      </c>
      <c r="D4" s="25" t="s">
        <v>32</v>
      </c>
      <c r="E4" s="26" t="s">
        <v>13</v>
      </c>
      <c r="F4" s="27" t="s">
        <v>31</v>
      </c>
      <c r="G4" s="28" t="s">
        <v>32</v>
      </c>
      <c r="H4" s="29" t="s">
        <v>13</v>
      </c>
      <c r="I4" s="24" t="s">
        <v>31</v>
      </c>
      <c r="J4" s="25" t="s">
        <v>32</v>
      </c>
      <c r="K4" s="26" t="s">
        <v>13</v>
      </c>
      <c r="L4" s="27" t="s">
        <v>31</v>
      </c>
      <c r="M4" s="28" t="s">
        <v>32</v>
      </c>
      <c r="N4" s="29" t="s">
        <v>13</v>
      </c>
      <c r="O4" s="24" t="s">
        <v>31</v>
      </c>
      <c r="P4" s="25" t="s">
        <v>32</v>
      </c>
      <c r="Q4" s="26" t="s">
        <v>13</v>
      </c>
    </row>
    <row r="5" spans="2:17" ht="17" customHeight="1">
      <c r="B5" s="133" t="s">
        <v>57</v>
      </c>
      <c r="C5" s="183">
        <v>0</v>
      </c>
      <c r="D5" s="184">
        <v>0</v>
      </c>
      <c r="E5" s="185">
        <f t="shared" ref="E5:E7" si="0">SUM(C5:D5)</f>
        <v>0</v>
      </c>
      <c r="F5" s="186">
        <v>0</v>
      </c>
      <c r="G5" s="187">
        <v>0</v>
      </c>
      <c r="H5" s="188">
        <f t="shared" ref="H5:H7" si="1">SUM(F5:G5)</f>
        <v>0</v>
      </c>
      <c r="I5" s="186">
        <v>0</v>
      </c>
      <c r="J5" s="187">
        <v>0</v>
      </c>
      <c r="K5" s="189">
        <f t="shared" ref="K5:K7" si="2">SUM(I5:J5)</f>
        <v>0</v>
      </c>
      <c r="L5" s="186">
        <v>0</v>
      </c>
      <c r="M5" s="187">
        <v>0</v>
      </c>
      <c r="N5" s="189">
        <f t="shared" ref="N5:N7" si="3">SUM(L5:M5)</f>
        <v>0</v>
      </c>
      <c r="O5" s="186">
        <v>0</v>
      </c>
      <c r="P5" s="187">
        <v>0</v>
      </c>
      <c r="Q5" s="189">
        <f t="shared" ref="Q5:Q7" si="4">SUM(O5:P5)</f>
        <v>0</v>
      </c>
    </row>
    <row r="6" spans="2:17" ht="17" customHeight="1">
      <c r="B6" s="134" t="s">
        <v>58</v>
      </c>
      <c r="C6" s="186">
        <v>0</v>
      </c>
      <c r="D6" s="187">
        <v>0</v>
      </c>
      <c r="E6" s="190">
        <f t="shared" si="0"/>
        <v>0</v>
      </c>
      <c r="F6" s="186">
        <v>0</v>
      </c>
      <c r="G6" s="187">
        <v>0</v>
      </c>
      <c r="H6" s="190">
        <f t="shared" si="1"/>
        <v>0</v>
      </c>
      <c r="I6" s="186">
        <v>0</v>
      </c>
      <c r="J6" s="187">
        <v>0</v>
      </c>
      <c r="K6" s="191">
        <f t="shared" si="2"/>
        <v>0</v>
      </c>
      <c r="L6" s="186">
        <v>0</v>
      </c>
      <c r="M6" s="187">
        <v>0</v>
      </c>
      <c r="N6" s="191">
        <f t="shared" si="3"/>
        <v>0</v>
      </c>
      <c r="O6" s="186">
        <v>0</v>
      </c>
      <c r="P6" s="187">
        <v>0</v>
      </c>
      <c r="Q6" s="191">
        <f t="shared" si="4"/>
        <v>0</v>
      </c>
    </row>
    <row r="7" spans="2:17" ht="17" customHeight="1" thickBot="1">
      <c r="B7" s="134" t="s">
        <v>59</v>
      </c>
      <c r="C7" s="192">
        <v>0</v>
      </c>
      <c r="D7" s="193">
        <v>0</v>
      </c>
      <c r="E7" s="194">
        <f t="shared" si="0"/>
        <v>0</v>
      </c>
      <c r="F7" s="192">
        <v>0</v>
      </c>
      <c r="G7" s="193">
        <v>0</v>
      </c>
      <c r="H7" s="194">
        <f t="shared" si="1"/>
        <v>0</v>
      </c>
      <c r="I7" s="192">
        <v>0</v>
      </c>
      <c r="J7" s="193">
        <v>0</v>
      </c>
      <c r="K7" s="195">
        <f t="shared" si="2"/>
        <v>0</v>
      </c>
      <c r="L7" s="192">
        <v>0</v>
      </c>
      <c r="M7" s="193">
        <v>0</v>
      </c>
      <c r="N7" s="195">
        <f t="shared" si="3"/>
        <v>0</v>
      </c>
      <c r="O7" s="192">
        <v>0</v>
      </c>
      <c r="P7" s="193">
        <v>0</v>
      </c>
      <c r="Q7" s="195">
        <f t="shared" si="4"/>
        <v>0</v>
      </c>
    </row>
    <row r="8" spans="2:17" ht="16" thickTop="1">
      <c r="B8" s="16" t="s">
        <v>181</v>
      </c>
      <c r="C8" s="196">
        <f>SUM(C5:C7)</f>
        <v>0</v>
      </c>
      <c r="D8" s="196">
        <f t="shared" ref="D8:Q8" si="5">SUM(D5:D7)</f>
        <v>0</v>
      </c>
      <c r="E8" s="197">
        <f t="shared" si="5"/>
        <v>0</v>
      </c>
      <c r="F8" s="196">
        <f t="shared" si="5"/>
        <v>0</v>
      </c>
      <c r="G8" s="196">
        <f t="shared" si="5"/>
        <v>0</v>
      </c>
      <c r="H8" s="197">
        <f t="shared" si="5"/>
        <v>0</v>
      </c>
      <c r="I8" s="196">
        <f t="shared" si="5"/>
        <v>0</v>
      </c>
      <c r="J8" s="196">
        <f t="shared" si="5"/>
        <v>0</v>
      </c>
      <c r="K8" s="197">
        <f t="shared" si="5"/>
        <v>0</v>
      </c>
      <c r="L8" s="196">
        <f t="shared" si="5"/>
        <v>0</v>
      </c>
      <c r="M8" s="196">
        <f t="shared" si="5"/>
        <v>0</v>
      </c>
      <c r="N8" s="197">
        <f t="shared" si="5"/>
        <v>0</v>
      </c>
      <c r="O8" s="196">
        <f t="shared" si="5"/>
        <v>0</v>
      </c>
      <c r="P8" s="196">
        <f t="shared" si="5"/>
        <v>0</v>
      </c>
      <c r="Q8" s="197">
        <f t="shared" si="5"/>
        <v>0</v>
      </c>
    </row>
    <row r="9" spans="2:17" ht="17" thickBot="1">
      <c r="B9" s="175" t="s">
        <v>184</v>
      </c>
      <c r="C9" s="201"/>
      <c r="D9" s="201"/>
      <c r="E9" s="198">
        <f>IFERROR(C8/E8,0)</f>
        <v>0</v>
      </c>
      <c r="F9" s="201"/>
      <c r="G9" s="201"/>
      <c r="H9" s="198">
        <f>IFERROR(F8/H8,0)</f>
        <v>0</v>
      </c>
      <c r="I9" s="201"/>
      <c r="J9" s="201"/>
      <c r="K9" s="198">
        <f>IFERROR(I8/K8,0)</f>
        <v>0</v>
      </c>
      <c r="L9" s="201"/>
      <c r="M9" s="201"/>
      <c r="N9" s="198">
        <f>IFERROR(L8/N8,0)</f>
        <v>0</v>
      </c>
      <c r="O9" s="201"/>
      <c r="P9" s="201"/>
      <c r="Q9" s="198">
        <f>IFERROR(O8/Q8,0)</f>
        <v>0</v>
      </c>
    </row>
    <row r="11" spans="2:17" ht="21">
      <c r="B11" s="353" t="s">
        <v>221</v>
      </c>
      <c r="C11" s="353"/>
      <c r="D11" s="15"/>
      <c r="E11" s="15"/>
      <c r="F11" s="15"/>
      <c r="G11" s="15"/>
      <c r="H11" s="15"/>
      <c r="I11" s="15"/>
      <c r="J11" s="15"/>
      <c r="K11" s="15"/>
      <c r="L11" s="15"/>
      <c r="M11" s="15"/>
      <c r="N11" s="15"/>
      <c r="O11" s="15"/>
      <c r="P11" s="15"/>
      <c r="Q11" s="15"/>
    </row>
    <row r="12" spans="2:17" ht="18">
      <c r="B12" s="505" t="s">
        <v>49</v>
      </c>
      <c r="C12" s="343">
        <f>'1. General'!$C$19</f>
        <v>2026</v>
      </c>
      <c r="D12" s="344"/>
      <c r="E12" s="345"/>
      <c r="F12" s="346">
        <f>C12+1</f>
        <v>2027</v>
      </c>
      <c r="G12" s="347"/>
      <c r="H12" s="348"/>
      <c r="I12" s="343">
        <f>F12+1</f>
        <v>2028</v>
      </c>
      <c r="J12" s="344"/>
      <c r="K12" s="345"/>
      <c r="L12" s="346">
        <f>I12+1</f>
        <v>2029</v>
      </c>
      <c r="M12" s="347"/>
      <c r="N12" s="348"/>
      <c r="O12" s="343">
        <f>L12+1</f>
        <v>2030</v>
      </c>
      <c r="P12" s="344"/>
      <c r="Q12" s="345"/>
    </row>
    <row r="13" spans="2:17">
      <c r="B13" s="506"/>
      <c r="C13" s="31" t="s">
        <v>47</v>
      </c>
      <c r="D13" s="32" t="s">
        <v>48</v>
      </c>
      <c r="E13" s="33" t="s">
        <v>13</v>
      </c>
      <c r="F13" s="27" t="s">
        <v>47</v>
      </c>
      <c r="G13" s="28" t="s">
        <v>48</v>
      </c>
      <c r="H13" s="29" t="s">
        <v>13</v>
      </c>
      <c r="I13" s="24" t="s">
        <v>47</v>
      </c>
      <c r="J13" s="25" t="s">
        <v>48</v>
      </c>
      <c r="K13" s="26" t="s">
        <v>13</v>
      </c>
      <c r="L13" s="27" t="s">
        <v>47</v>
      </c>
      <c r="M13" s="28" t="s">
        <v>48</v>
      </c>
      <c r="N13" s="29" t="s">
        <v>13</v>
      </c>
      <c r="O13" s="24" t="s">
        <v>47</v>
      </c>
      <c r="P13" s="25" t="s">
        <v>48</v>
      </c>
      <c r="Q13" s="26" t="s">
        <v>13</v>
      </c>
    </row>
    <row r="14" spans="2:17" ht="18" customHeight="1">
      <c r="B14" s="133" t="s">
        <v>185</v>
      </c>
      <c r="C14" s="199">
        <v>0</v>
      </c>
      <c r="D14" s="200">
        <v>0</v>
      </c>
      <c r="E14" s="138">
        <f>SUM(C14:D14)</f>
        <v>0</v>
      </c>
      <c r="F14" s="199">
        <v>0</v>
      </c>
      <c r="G14" s="200">
        <v>0</v>
      </c>
      <c r="H14" s="138">
        <f>SUM(F14:G14)</f>
        <v>0</v>
      </c>
      <c r="I14" s="199">
        <v>0</v>
      </c>
      <c r="J14" s="200">
        <v>0</v>
      </c>
      <c r="K14" s="138">
        <f>SUM(I14:J14)</f>
        <v>0</v>
      </c>
      <c r="L14" s="199">
        <v>0</v>
      </c>
      <c r="M14" s="200">
        <v>0</v>
      </c>
      <c r="N14" s="138">
        <f>SUM(L14:M14)</f>
        <v>0</v>
      </c>
      <c r="O14" s="199">
        <v>0</v>
      </c>
      <c r="P14" s="200">
        <v>0</v>
      </c>
      <c r="Q14" s="138">
        <f>SUM(O14:P14)</f>
        <v>0</v>
      </c>
    </row>
    <row r="15" spans="2:17" ht="18" customHeight="1">
      <c r="B15" s="134" t="s">
        <v>186</v>
      </c>
      <c r="C15" s="34">
        <v>1</v>
      </c>
      <c r="D15" s="23">
        <v>0.53400000000000003</v>
      </c>
      <c r="E15" s="30">
        <f>IFERROR(E16/E14,0)</f>
        <v>0</v>
      </c>
      <c r="F15" s="34">
        <v>1</v>
      </c>
      <c r="G15" s="23">
        <v>0.53400000000000003</v>
      </c>
      <c r="H15" s="30">
        <f>IFERROR(H16/H14,0)</f>
        <v>0</v>
      </c>
      <c r="I15" s="34">
        <v>1</v>
      </c>
      <c r="J15" s="23">
        <v>0.53400000000000003</v>
      </c>
      <c r="K15" s="30">
        <f>IFERROR(K16/K14,0)</f>
        <v>0</v>
      </c>
      <c r="L15" s="34">
        <v>1</v>
      </c>
      <c r="M15" s="23">
        <v>0.53400000000000003</v>
      </c>
      <c r="N15" s="30">
        <f>IFERROR(N16/N14,0)</f>
        <v>0</v>
      </c>
      <c r="O15" s="34">
        <v>1</v>
      </c>
      <c r="P15" s="23">
        <v>0.53400000000000003</v>
      </c>
      <c r="Q15" s="30">
        <f>IFERROR(Q16/Q14,0)</f>
        <v>0</v>
      </c>
    </row>
    <row r="16" spans="2:17" ht="18" customHeight="1">
      <c r="B16" s="134" t="s">
        <v>187</v>
      </c>
      <c r="C16" s="135">
        <f>C14*C15</f>
        <v>0</v>
      </c>
      <c r="D16" s="136">
        <f>D14*D15</f>
        <v>0</v>
      </c>
      <c r="E16" s="137">
        <f>SUM(C16:D16)</f>
        <v>0</v>
      </c>
      <c r="F16" s="135">
        <f>F14*F15</f>
        <v>0</v>
      </c>
      <c r="G16" s="136">
        <f>G14*G15</f>
        <v>0</v>
      </c>
      <c r="H16" s="137">
        <f>SUM(F16:G16)</f>
        <v>0</v>
      </c>
      <c r="I16" s="135">
        <f>I14*I15</f>
        <v>0</v>
      </c>
      <c r="J16" s="136">
        <f>J14*J15</f>
        <v>0</v>
      </c>
      <c r="K16" s="137">
        <f>SUM(I16:J16)</f>
        <v>0</v>
      </c>
      <c r="L16" s="135">
        <f>L14*L15</f>
        <v>0</v>
      </c>
      <c r="M16" s="136">
        <f>M14*M15</f>
        <v>0</v>
      </c>
      <c r="N16" s="137">
        <f>SUM(L16:M16)</f>
        <v>0</v>
      </c>
      <c r="O16" s="135">
        <f>O14*O15</f>
        <v>0</v>
      </c>
      <c r="P16" s="136">
        <f>P14*P15</f>
        <v>0</v>
      </c>
      <c r="Q16" s="137">
        <f>SUM(O16:P16)</f>
        <v>0</v>
      </c>
    </row>
  </sheetData>
  <sheetProtection password="DFBA" sheet="1" objects="1" scenarios="1"/>
  <mergeCells count="13">
    <mergeCell ref="O3:Q3"/>
    <mergeCell ref="B3:B4"/>
    <mergeCell ref="B12:B13"/>
    <mergeCell ref="B11:C11"/>
    <mergeCell ref="C3:E3"/>
    <mergeCell ref="F3:H3"/>
    <mergeCell ref="I3:K3"/>
    <mergeCell ref="L3:N3"/>
    <mergeCell ref="C12:E12"/>
    <mergeCell ref="F12:H12"/>
    <mergeCell ref="I12:K12"/>
    <mergeCell ref="L12:N12"/>
    <mergeCell ref="O12:Q12"/>
  </mergeCells>
  <conditionalFormatting sqref="B5">
    <cfRule type="expression" dxfId="6" priority="2" stopIfTrue="1">
      <formula>Value=Above400M</formula>
    </cfRule>
  </conditionalFormatting>
  <conditionalFormatting sqref="B12">
    <cfRule type="expression" dxfId="5" priority="15" stopIfTrue="1">
      <formula>Value=Above400M</formula>
    </cfRule>
  </conditionalFormatting>
  <conditionalFormatting sqref="B14:Q14">
    <cfRule type="expression" dxfId="4" priority="1" stopIfTrue="1">
      <formula>Value=Above400M</formula>
    </cfRule>
  </conditionalFormatting>
  <dataValidations count="1">
    <dataValidation type="decimal" operator="greaterThanOrEqual" allowBlank="1" showInputMessage="1" showErrorMessage="1" sqref="C14:D14 F14:G14 I14:J14 L14:M14 O14:P14" xr:uid="{DABC668F-1BC6-4046-89DF-F4BD7318580D}">
      <formula1>0</formula1>
    </dataValidation>
  </dataValidations>
  <pageMargins left="0.7" right="0.7" top="0.75" bottom="0.75" header="0.3" footer="0.3"/>
  <pageSetup orientation="portrait" r:id="rId1"/>
  <headerFooter>
    <oddFooter>&amp;L&amp;1#&amp;"Arial"&amp;10&amp;K000000Saudi Aramco: Public</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0B601-5108-4D11-8665-03FC54F88182}">
  <dimension ref="B1:H62"/>
  <sheetViews>
    <sheetView showGridLines="0" workbookViewId="0">
      <pane ySplit="1" topLeftCell="A5" activePane="bottomLeft" state="frozen"/>
      <selection activeCell="K27" sqref="K27"/>
      <selection pane="bottomLeft" activeCell="D21" sqref="D21"/>
    </sheetView>
  </sheetViews>
  <sheetFormatPr baseColWidth="10" defaultColWidth="9.1640625" defaultRowHeight="15"/>
  <cols>
    <col min="1" max="1" width="3.6640625" style="13" customWidth="1"/>
    <col min="2" max="2" width="44.5" style="13" customWidth="1"/>
    <col min="3" max="3" width="34.83203125" style="13" bestFit="1" customWidth="1"/>
    <col min="4" max="8" width="13.5" style="13" customWidth="1"/>
    <col min="9" max="16384" width="9.1640625" style="13"/>
  </cols>
  <sheetData>
    <row r="1" spans="2:8" ht="28">
      <c r="B1" s="20" t="s">
        <v>211</v>
      </c>
      <c r="C1" s="219"/>
    </row>
    <row r="2" spans="2:8" ht="24">
      <c r="B2" s="228" t="s">
        <v>152</v>
      </c>
      <c r="C2" s="229"/>
      <c r="D2" s="229"/>
      <c r="E2" s="229"/>
      <c r="F2" s="229"/>
      <c r="G2" s="229"/>
      <c r="H2" s="230"/>
    </row>
    <row r="3" spans="2:8" ht="18">
      <c r="B3" s="509" t="s">
        <v>6</v>
      </c>
      <c r="C3" s="507" t="s">
        <v>28</v>
      </c>
      <c r="D3" s="35">
        <f>'1. General'!$C$19</f>
        <v>2026</v>
      </c>
      <c r="E3" s="37">
        <f>D3+1</f>
        <v>2027</v>
      </c>
      <c r="F3" s="36">
        <f>E3+1</f>
        <v>2028</v>
      </c>
      <c r="G3" s="37">
        <f>F3+1</f>
        <v>2029</v>
      </c>
      <c r="H3" s="231">
        <f>G3+1</f>
        <v>2030</v>
      </c>
    </row>
    <row r="4" spans="2:8">
      <c r="B4" s="510"/>
      <c r="C4" s="508"/>
      <c r="D4" s="47" t="s">
        <v>5</v>
      </c>
      <c r="E4" s="48" t="s">
        <v>5</v>
      </c>
      <c r="F4" s="48" t="s">
        <v>5</v>
      </c>
      <c r="G4" s="48" t="s">
        <v>5</v>
      </c>
      <c r="H4" s="49" t="s">
        <v>5</v>
      </c>
    </row>
    <row r="5" spans="2:8">
      <c r="B5" s="235"/>
      <c r="C5" s="236"/>
      <c r="D5" s="114">
        <v>0</v>
      </c>
      <c r="E5" s="114">
        <v>0</v>
      </c>
      <c r="F5" s="114">
        <v>0</v>
      </c>
      <c r="G5" s="114">
        <v>0</v>
      </c>
      <c r="H5" s="232">
        <v>0</v>
      </c>
    </row>
    <row r="6" spans="2:8">
      <c r="B6" s="237"/>
      <c r="C6" s="238"/>
      <c r="D6" s="114">
        <v>0</v>
      </c>
      <c r="E6" s="114">
        <v>0</v>
      </c>
      <c r="F6" s="114">
        <v>0</v>
      </c>
      <c r="G6" s="114">
        <v>0</v>
      </c>
      <c r="H6" s="232">
        <v>0</v>
      </c>
    </row>
    <row r="7" spans="2:8">
      <c r="B7" s="237"/>
      <c r="C7" s="238"/>
      <c r="D7" s="114">
        <v>0</v>
      </c>
      <c r="E7" s="114">
        <v>0</v>
      </c>
      <c r="F7" s="114">
        <v>0</v>
      </c>
      <c r="G7" s="114">
        <v>0</v>
      </c>
      <c r="H7" s="232">
        <v>0</v>
      </c>
    </row>
    <row r="8" spans="2:8">
      <c r="B8" s="237"/>
      <c r="C8" s="238"/>
      <c r="D8" s="114">
        <v>0</v>
      </c>
      <c r="E8" s="114">
        <v>0</v>
      </c>
      <c r="F8" s="114">
        <v>0</v>
      </c>
      <c r="G8" s="114">
        <v>0</v>
      </c>
      <c r="H8" s="232">
        <v>0</v>
      </c>
    </row>
    <row r="9" spans="2:8">
      <c r="B9" s="237"/>
      <c r="C9" s="238"/>
      <c r="D9" s="114">
        <v>0</v>
      </c>
      <c r="E9" s="114">
        <v>0</v>
      </c>
      <c r="F9" s="114">
        <v>0</v>
      </c>
      <c r="G9" s="114">
        <v>0</v>
      </c>
      <c r="H9" s="232">
        <v>0</v>
      </c>
    </row>
    <row r="10" spans="2:8">
      <c r="B10" s="237"/>
      <c r="C10" s="238"/>
      <c r="D10" s="114">
        <v>0</v>
      </c>
      <c r="E10" s="114">
        <v>0</v>
      </c>
      <c r="F10" s="114">
        <v>0</v>
      </c>
      <c r="G10" s="114">
        <v>0</v>
      </c>
      <c r="H10" s="232">
        <v>0</v>
      </c>
    </row>
    <row r="11" spans="2:8">
      <c r="B11" s="237"/>
      <c r="C11" s="238"/>
      <c r="D11" s="114">
        <v>0</v>
      </c>
      <c r="E11" s="114">
        <v>0</v>
      </c>
      <c r="F11" s="114">
        <v>0</v>
      </c>
      <c r="G11" s="114">
        <v>0</v>
      </c>
      <c r="H11" s="232">
        <v>0</v>
      </c>
    </row>
    <row r="12" spans="2:8">
      <c r="B12" s="237"/>
      <c r="C12" s="238"/>
      <c r="D12" s="114">
        <v>0</v>
      </c>
      <c r="E12" s="114">
        <v>0</v>
      </c>
      <c r="F12" s="114">
        <v>0</v>
      </c>
      <c r="G12" s="114">
        <v>0</v>
      </c>
      <c r="H12" s="232">
        <v>0</v>
      </c>
    </row>
    <row r="13" spans="2:8">
      <c r="B13" s="237"/>
      <c r="C13" s="238"/>
      <c r="D13" s="114">
        <v>0</v>
      </c>
      <c r="E13" s="114">
        <v>0</v>
      </c>
      <c r="F13" s="114">
        <v>0</v>
      </c>
      <c r="G13" s="114">
        <v>0</v>
      </c>
      <c r="H13" s="232">
        <v>0</v>
      </c>
    </row>
    <row r="14" spans="2:8">
      <c r="B14" s="237"/>
      <c r="C14" s="238"/>
      <c r="D14" s="114">
        <v>0</v>
      </c>
      <c r="E14" s="114">
        <v>0</v>
      </c>
      <c r="F14" s="114">
        <v>0</v>
      </c>
      <c r="G14" s="114">
        <v>0</v>
      </c>
      <c r="H14" s="232">
        <v>0</v>
      </c>
    </row>
    <row r="15" spans="2:8">
      <c r="B15" s="237"/>
      <c r="C15" s="238"/>
      <c r="D15" s="114">
        <v>0</v>
      </c>
      <c r="E15" s="114">
        <v>0</v>
      </c>
      <c r="F15" s="114">
        <v>0</v>
      </c>
      <c r="G15" s="114">
        <v>0</v>
      </c>
      <c r="H15" s="232">
        <v>0</v>
      </c>
    </row>
    <row r="16" spans="2:8" ht="16" thickBot="1">
      <c r="B16" s="239"/>
      <c r="C16" s="240"/>
      <c r="D16" s="115">
        <v>0</v>
      </c>
      <c r="E16" s="115">
        <v>0</v>
      </c>
      <c r="F16" s="115">
        <v>0</v>
      </c>
      <c r="G16" s="115">
        <v>0</v>
      </c>
      <c r="H16" s="233">
        <v>0</v>
      </c>
    </row>
    <row r="17" spans="2:8" ht="16" thickTop="1">
      <c r="B17" s="515" t="s">
        <v>33</v>
      </c>
      <c r="C17" s="516"/>
      <c r="D17" s="38">
        <f>SUM(D5:D16)</f>
        <v>0</v>
      </c>
      <c r="E17" s="38">
        <f t="shared" ref="E17:H17" si="0">SUM(E5:E16)</f>
        <v>0</v>
      </c>
      <c r="F17" s="38">
        <f t="shared" si="0"/>
        <v>0</v>
      </c>
      <c r="G17" s="38">
        <f t="shared" si="0"/>
        <v>0</v>
      </c>
      <c r="H17" s="39">
        <f t="shared" si="0"/>
        <v>0</v>
      </c>
    </row>
    <row r="19" spans="2:8" ht="17.5" customHeight="1">
      <c r="B19" s="517" t="s">
        <v>151</v>
      </c>
      <c r="C19" s="518"/>
      <c r="D19" s="46">
        <f>'1. General'!$C$19</f>
        <v>2026</v>
      </c>
      <c r="E19" s="37">
        <f>D19+1</f>
        <v>2027</v>
      </c>
      <c r="F19" s="36">
        <f>E19+1</f>
        <v>2028</v>
      </c>
      <c r="G19" s="37">
        <f>F19+1</f>
        <v>2029</v>
      </c>
      <c r="H19" s="231">
        <f>G19+1</f>
        <v>2030</v>
      </c>
    </row>
    <row r="20" spans="2:8" ht="17.5" customHeight="1">
      <c r="B20" s="519" t="s">
        <v>34</v>
      </c>
      <c r="C20" s="520"/>
      <c r="D20" s="47" t="s">
        <v>150</v>
      </c>
      <c r="E20" s="48" t="s">
        <v>150</v>
      </c>
      <c r="F20" s="48" t="s">
        <v>150</v>
      </c>
      <c r="G20" s="48" t="s">
        <v>150</v>
      </c>
      <c r="H20" s="49" t="s">
        <v>150</v>
      </c>
    </row>
    <row r="21" spans="2:8" ht="17.5" customHeight="1">
      <c r="B21" s="521"/>
      <c r="C21" s="522"/>
      <c r="D21" s="116">
        <v>0</v>
      </c>
      <c r="E21" s="116">
        <v>0</v>
      </c>
      <c r="F21" s="116">
        <v>0</v>
      </c>
      <c r="G21" s="116">
        <v>0</v>
      </c>
      <c r="H21" s="116">
        <v>0</v>
      </c>
    </row>
    <row r="23" spans="2:8" ht="24">
      <c r="B23" s="228" t="s">
        <v>212</v>
      </c>
      <c r="C23" s="229"/>
      <c r="D23" s="229"/>
      <c r="E23" s="229"/>
      <c r="F23" s="229"/>
      <c r="G23" s="229"/>
      <c r="H23" s="230"/>
    </row>
    <row r="24" spans="2:8" ht="18">
      <c r="B24" s="509" t="s">
        <v>6</v>
      </c>
      <c r="C24" s="507" t="s">
        <v>61</v>
      </c>
      <c r="D24" s="46">
        <f>'1. General'!$C$19</f>
        <v>2026</v>
      </c>
      <c r="E24" s="37">
        <f>D24+1</f>
        <v>2027</v>
      </c>
      <c r="F24" s="36">
        <f>E24+1</f>
        <v>2028</v>
      </c>
      <c r="G24" s="37">
        <f>F24+1</f>
        <v>2029</v>
      </c>
      <c r="H24" s="231">
        <f>G24+1</f>
        <v>2030</v>
      </c>
    </row>
    <row r="25" spans="2:8">
      <c r="B25" s="510"/>
      <c r="C25" s="508"/>
      <c r="D25" s="47" t="s">
        <v>5</v>
      </c>
      <c r="E25" s="48" t="s">
        <v>5</v>
      </c>
      <c r="F25" s="48" t="s">
        <v>5</v>
      </c>
      <c r="G25" s="48" t="s">
        <v>5</v>
      </c>
      <c r="H25" s="49" t="s">
        <v>5</v>
      </c>
    </row>
    <row r="26" spans="2:8">
      <c r="B26" s="235"/>
      <c r="C26" s="236"/>
      <c r="D26" s="117">
        <v>0</v>
      </c>
      <c r="E26" s="117">
        <v>0</v>
      </c>
      <c r="F26" s="117">
        <v>0</v>
      </c>
      <c r="G26" s="117">
        <v>0</v>
      </c>
      <c r="H26" s="234">
        <v>0</v>
      </c>
    </row>
    <row r="27" spans="2:8">
      <c r="B27" s="237"/>
      <c r="C27" s="238"/>
      <c r="D27" s="114">
        <v>0</v>
      </c>
      <c r="E27" s="114">
        <v>0</v>
      </c>
      <c r="F27" s="114">
        <v>0</v>
      </c>
      <c r="G27" s="114">
        <v>0</v>
      </c>
      <c r="H27" s="232">
        <v>0</v>
      </c>
    </row>
    <row r="28" spans="2:8">
      <c r="B28" s="237"/>
      <c r="C28" s="238"/>
      <c r="D28" s="114">
        <v>0</v>
      </c>
      <c r="E28" s="114">
        <v>0</v>
      </c>
      <c r="F28" s="114">
        <v>0</v>
      </c>
      <c r="G28" s="114">
        <v>0</v>
      </c>
      <c r="H28" s="232">
        <v>0</v>
      </c>
    </row>
    <row r="29" spans="2:8">
      <c r="B29" s="237"/>
      <c r="C29" s="238"/>
      <c r="D29" s="114">
        <v>0</v>
      </c>
      <c r="E29" s="114">
        <v>0</v>
      </c>
      <c r="F29" s="114">
        <v>0</v>
      </c>
      <c r="G29" s="114">
        <v>0</v>
      </c>
      <c r="H29" s="232">
        <v>0</v>
      </c>
    </row>
    <row r="30" spans="2:8">
      <c r="B30" s="237"/>
      <c r="C30" s="238"/>
      <c r="D30" s="114">
        <v>0</v>
      </c>
      <c r="E30" s="114">
        <v>0</v>
      </c>
      <c r="F30" s="114">
        <v>0</v>
      </c>
      <c r="G30" s="114">
        <v>0</v>
      </c>
      <c r="H30" s="232">
        <v>0</v>
      </c>
    </row>
    <row r="31" spans="2:8">
      <c r="B31" s="237"/>
      <c r="C31" s="238"/>
      <c r="D31" s="114">
        <v>0</v>
      </c>
      <c r="E31" s="114">
        <v>0</v>
      </c>
      <c r="F31" s="114">
        <v>0</v>
      </c>
      <c r="G31" s="114">
        <v>0</v>
      </c>
      <c r="H31" s="232">
        <v>0</v>
      </c>
    </row>
    <row r="32" spans="2:8">
      <c r="B32" s="237"/>
      <c r="C32" s="238"/>
      <c r="D32" s="114">
        <v>0</v>
      </c>
      <c r="E32" s="114">
        <v>0</v>
      </c>
      <c r="F32" s="114">
        <v>0</v>
      </c>
      <c r="G32" s="114">
        <v>0</v>
      </c>
      <c r="H32" s="232">
        <v>0</v>
      </c>
    </row>
    <row r="33" spans="2:8">
      <c r="B33" s="237"/>
      <c r="C33" s="238"/>
      <c r="D33" s="114">
        <v>0</v>
      </c>
      <c r="E33" s="114">
        <v>0</v>
      </c>
      <c r="F33" s="114">
        <v>0</v>
      </c>
      <c r="G33" s="114">
        <v>0</v>
      </c>
      <c r="H33" s="232">
        <v>0</v>
      </c>
    </row>
    <row r="34" spans="2:8">
      <c r="B34" s="237"/>
      <c r="C34" s="238"/>
      <c r="D34" s="114">
        <v>0</v>
      </c>
      <c r="E34" s="114">
        <v>0</v>
      </c>
      <c r="F34" s="114">
        <v>0</v>
      </c>
      <c r="G34" s="114">
        <v>0</v>
      </c>
      <c r="H34" s="232">
        <v>0</v>
      </c>
    </row>
    <row r="35" spans="2:8">
      <c r="B35" s="237"/>
      <c r="C35" s="238"/>
      <c r="D35" s="114">
        <v>0</v>
      </c>
      <c r="E35" s="114">
        <v>0</v>
      </c>
      <c r="F35" s="114">
        <v>0</v>
      </c>
      <c r="G35" s="114">
        <v>0</v>
      </c>
      <c r="H35" s="232">
        <v>0</v>
      </c>
    </row>
    <row r="36" spans="2:8">
      <c r="B36" s="237"/>
      <c r="C36" s="238"/>
      <c r="D36" s="114">
        <v>0</v>
      </c>
      <c r="E36" s="114">
        <v>0</v>
      </c>
      <c r="F36" s="114">
        <v>0</v>
      </c>
      <c r="G36" s="114">
        <v>0</v>
      </c>
      <c r="H36" s="232">
        <v>0</v>
      </c>
    </row>
    <row r="37" spans="2:8" ht="16" thickBot="1">
      <c r="B37" s="237"/>
      <c r="C37" s="238"/>
      <c r="D37" s="114">
        <v>0</v>
      </c>
      <c r="E37" s="114">
        <v>0</v>
      </c>
      <c r="F37" s="114">
        <v>0</v>
      </c>
      <c r="G37" s="114">
        <v>0</v>
      </c>
      <c r="H37" s="232">
        <v>0</v>
      </c>
    </row>
    <row r="38" spans="2:8" ht="16" thickTop="1">
      <c r="B38" s="515" t="s">
        <v>33</v>
      </c>
      <c r="C38" s="516"/>
      <c r="D38" s="38">
        <f>SUM(D26:D37)</f>
        <v>0</v>
      </c>
      <c r="E38" s="38">
        <f t="shared" ref="E38" si="1">SUM(E26:E37)</f>
        <v>0</v>
      </c>
      <c r="F38" s="38">
        <f t="shared" ref="F38" si="2">SUM(F26:F37)</f>
        <v>0</v>
      </c>
      <c r="G38" s="38">
        <f t="shared" ref="G38" si="3">SUM(G26:G37)</f>
        <v>0</v>
      </c>
      <c r="H38" s="39">
        <f t="shared" ref="H38" si="4">SUM(H26:H37)</f>
        <v>0</v>
      </c>
    </row>
    <row r="41" spans="2:8" ht="24">
      <c r="B41" s="228" t="s">
        <v>153</v>
      </c>
      <c r="C41" s="229"/>
      <c r="D41" s="229"/>
      <c r="E41" s="229"/>
      <c r="F41" s="229"/>
      <c r="G41" s="229"/>
      <c r="H41" s="230"/>
    </row>
    <row r="42" spans="2:8" ht="18">
      <c r="B42" s="511" t="s">
        <v>6</v>
      </c>
      <c r="C42" s="512"/>
      <c r="D42" s="35">
        <f>'1. General'!$C$19</f>
        <v>2026</v>
      </c>
      <c r="E42" s="37">
        <f>D42+1</f>
        <v>2027</v>
      </c>
      <c r="F42" s="36">
        <f>E42+1</f>
        <v>2028</v>
      </c>
      <c r="G42" s="37">
        <f>F42+1</f>
        <v>2029</v>
      </c>
      <c r="H42" s="231">
        <f>G42+1</f>
        <v>2030</v>
      </c>
    </row>
    <row r="43" spans="2:8">
      <c r="B43" s="513"/>
      <c r="C43" s="514"/>
      <c r="D43" s="47" t="s">
        <v>5</v>
      </c>
      <c r="E43" s="48" t="s">
        <v>5</v>
      </c>
      <c r="F43" s="48" t="s">
        <v>5</v>
      </c>
      <c r="G43" s="48" t="s">
        <v>5</v>
      </c>
      <c r="H43" s="49" t="s">
        <v>5</v>
      </c>
    </row>
    <row r="44" spans="2:8">
      <c r="B44" s="529"/>
      <c r="C44" s="530"/>
      <c r="D44" s="114">
        <v>0</v>
      </c>
      <c r="E44" s="114">
        <v>0</v>
      </c>
      <c r="F44" s="114">
        <v>0</v>
      </c>
      <c r="G44" s="114">
        <v>0</v>
      </c>
      <c r="H44" s="232">
        <v>0</v>
      </c>
    </row>
    <row r="45" spans="2:8">
      <c r="B45" s="523"/>
      <c r="C45" s="524"/>
      <c r="D45" s="114">
        <v>0</v>
      </c>
      <c r="E45" s="114">
        <v>0</v>
      </c>
      <c r="F45" s="114">
        <v>0</v>
      </c>
      <c r="G45" s="114">
        <v>0</v>
      </c>
      <c r="H45" s="232">
        <v>0</v>
      </c>
    </row>
    <row r="46" spans="2:8">
      <c r="B46" s="523"/>
      <c r="C46" s="524"/>
      <c r="D46" s="114">
        <v>0</v>
      </c>
      <c r="E46" s="114">
        <v>0</v>
      </c>
      <c r="F46" s="114">
        <v>0</v>
      </c>
      <c r="G46" s="114">
        <v>0</v>
      </c>
      <c r="H46" s="232">
        <v>0</v>
      </c>
    </row>
    <row r="47" spans="2:8">
      <c r="B47" s="523"/>
      <c r="C47" s="524"/>
      <c r="D47" s="114">
        <v>0</v>
      </c>
      <c r="E47" s="114">
        <v>0</v>
      </c>
      <c r="F47" s="114">
        <v>0</v>
      </c>
      <c r="G47" s="114">
        <v>0</v>
      </c>
      <c r="H47" s="232">
        <v>0</v>
      </c>
    </row>
    <row r="48" spans="2:8">
      <c r="B48" s="523"/>
      <c r="C48" s="524"/>
      <c r="D48" s="114">
        <v>0</v>
      </c>
      <c r="E48" s="114">
        <v>0</v>
      </c>
      <c r="F48" s="114">
        <v>0</v>
      </c>
      <c r="G48" s="114">
        <v>0</v>
      </c>
      <c r="H48" s="232">
        <v>0</v>
      </c>
    </row>
    <row r="49" spans="2:8">
      <c r="B49" s="523"/>
      <c r="C49" s="524"/>
      <c r="D49" s="114">
        <v>0</v>
      </c>
      <c r="E49" s="114">
        <v>0</v>
      </c>
      <c r="F49" s="114">
        <v>0</v>
      </c>
      <c r="G49" s="114">
        <v>0</v>
      </c>
      <c r="H49" s="232">
        <v>0</v>
      </c>
    </row>
    <row r="50" spans="2:8">
      <c r="B50" s="523"/>
      <c r="C50" s="524"/>
      <c r="D50" s="114">
        <v>0</v>
      </c>
      <c r="E50" s="114">
        <v>0</v>
      </c>
      <c r="F50" s="114">
        <v>0</v>
      </c>
      <c r="G50" s="114">
        <v>0</v>
      </c>
      <c r="H50" s="232">
        <v>0</v>
      </c>
    </row>
    <row r="51" spans="2:8">
      <c r="B51" s="523"/>
      <c r="C51" s="524"/>
      <c r="D51" s="114">
        <v>0</v>
      </c>
      <c r="E51" s="114">
        <v>0</v>
      </c>
      <c r="F51" s="114">
        <v>0</v>
      </c>
      <c r="G51" s="114">
        <v>0</v>
      </c>
      <c r="H51" s="232">
        <v>0</v>
      </c>
    </row>
    <row r="52" spans="2:8">
      <c r="B52" s="523"/>
      <c r="C52" s="524"/>
      <c r="D52" s="114">
        <v>0</v>
      </c>
      <c r="E52" s="114">
        <v>0</v>
      </c>
      <c r="F52" s="114">
        <v>0</v>
      </c>
      <c r="G52" s="114">
        <v>0</v>
      </c>
      <c r="H52" s="232">
        <v>0</v>
      </c>
    </row>
    <row r="53" spans="2:8">
      <c r="B53" s="523"/>
      <c r="C53" s="524"/>
      <c r="D53" s="114">
        <v>0</v>
      </c>
      <c r="E53" s="114">
        <v>0</v>
      </c>
      <c r="F53" s="114">
        <v>0</v>
      </c>
      <c r="G53" s="114">
        <v>0</v>
      </c>
      <c r="H53" s="232">
        <v>0</v>
      </c>
    </row>
    <row r="54" spans="2:8">
      <c r="B54" s="523"/>
      <c r="C54" s="524"/>
      <c r="D54" s="114">
        <v>0</v>
      </c>
      <c r="E54" s="114">
        <v>0</v>
      </c>
      <c r="F54" s="114">
        <v>0</v>
      </c>
      <c r="G54" s="114">
        <v>0</v>
      </c>
      <c r="H54" s="232">
        <v>0</v>
      </c>
    </row>
    <row r="55" spans="2:8" ht="16" thickBot="1">
      <c r="B55" s="527"/>
      <c r="C55" s="528"/>
      <c r="D55" s="114">
        <v>0</v>
      </c>
      <c r="E55" s="114">
        <v>0</v>
      </c>
      <c r="F55" s="114">
        <v>0</v>
      </c>
      <c r="G55" s="114">
        <v>0</v>
      </c>
      <c r="H55" s="232">
        <v>0</v>
      </c>
    </row>
    <row r="56" spans="2:8" ht="16" thickTop="1">
      <c r="B56" s="525" t="s">
        <v>33</v>
      </c>
      <c r="C56" s="526"/>
      <c r="D56" s="42">
        <f>SUM(D44:D55)</f>
        <v>0</v>
      </c>
      <c r="E56" s="40">
        <f t="shared" ref="E56" si="5">SUM(E44:E55)</f>
        <v>0</v>
      </c>
      <c r="F56" s="40">
        <f t="shared" ref="F56" si="6">SUM(F44:F55)</f>
        <v>0</v>
      </c>
      <c r="G56" s="40">
        <f t="shared" ref="G56" si="7">SUM(G44:G55)</f>
        <v>0</v>
      </c>
      <c r="H56" s="41">
        <f t="shared" ref="H56" si="8">SUM(H44:H55)</f>
        <v>0</v>
      </c>
    </row>
    <row r="57" spans="2:8">
      <c r="B57" s="327" t="s">
        <v>35</v>
      </c>
      <c r="C57" s="329"/>
      <c r="D57" s="43">
        <f>IFERROR(IF((D56/'1. General'!C25)&gt;=2%,10%,10%*((D56/'1. General'!C25)/2%)),0)</f>
        <v>0</v>
      </c>
      <c r="E57" s="44">
        <f>IFERROR(IF((E56/'1. General'!D25)&gt;=2%,10%,10%*((E56/'1. General'!D25)/2%)),0)</f>
        <v>0</v>
      </c>
      <c r="F57" s="44">
        <f>IFERROR(IF((F56/'1. General'!E25)&gt;=2%,10%,10%*((F56/'1. General'!E25)/2%)),0)</f>
        <v>0</v>
      </c>
      <c r="G57" s="44">
        <f>IFERROR(IF((G56/'1. General'!F25)&gt;=2%,10%,10%*((G56/'1. General'!F25)/2%)),0)</f>
        <v>0</v>
      </c>
      <c r="H57" s="45">
        <f>IFERROR(IF((H56/'1. General'!G25)&gt;=2%,10%,10%*((H56/'1. General'!G25)/2%)),0)</f>
        <v>0</v>
      </c>
    </row>
    <row r="59" spans="2:8">
      <c r="B59" s="80" t="s">
        <v>144</v>
      </c>
    </row>
    <row r="60" spans="2:8">
      <c r="B60" s="80" t="s">
        <v>243</v>
      </c>
    </row>
    <row r="61" spans="2:8">
      <c r="B61" s="80" t="s">
        <v>244</v>
      </c>
    </row>
    <row r="62" spans="2:8">
      <c r="B62" s="80" t="s">
        <v>245</v>
      </c>
    </row>
  </sheetData>
  <sheetProtection algorithmName="SHA-512" hashValue="VAgcBN+KOnxmOzn97LlmqvseWXTBMgWzi8kxrPtGDkeiUGzNzbd2Ebjmmiv/czTCHBO9kvSzUA2rvQM6ImkoCQ==" saltValue="HIs/pnieDj5gJj5aXMgfQA==" spinCount="100000" sheet="1" objects="1" scenarios="1"/>
  <mergeCells count="23">
    <mergeCell ref="B44:C44"/>
    <mergeCell ref="B45:C45"/>
    <mergeCell ref="B46:C46"/>
    <mergeCell ref="B47:C47"/>
    <mergeCell ref="B54:C54"/>
    <mergeCell ref="B57:C57"/>
    <mergeCell ref="B48:C48"/>
    <mergeCell ref="B49:C49"/>
    <mergeCell ref="B50:C50"/>
    <mergeCell ref="B51:C51"/>
    <mergeCell ref="B52:C52"/>
    <mergeCell ref="B53:C53"/>
    <mergeCell ref="B56:C56"/>
    <mergeCell ref="B55:C55"/>
    <mergeCell ref="C3:C4"/>
    <mergeCell ref="B3:B4"/>
    <mergeCell ref="B24:B25"/>
    <mergeCell ref="C24:C25"/>
    <mergeCell ref="B42:C43"/>
    <mergeCell ref="B38:C38"/>
    <mergeCell ref="B19:C19"/>
    <mergeCell ref="B17:C17"/>
    <mergeCell ref="B20:C21"/>
  </mergeCells>
  <dataValidations count="1">
    <dataValidation type="decimal" operator="greaterThanOrEqual" allowBlank="1" showInputMessage="1" showErrorMessage="1" sqref="C3" xr:uid="{E389CAFA-ACE6-4B5C-A3D4-BD7960D5B2C5}">
      <formula1>0</formula1>
    </dataValidation>
  </dataValidations>
  <pageMargins left="0.7" right="0.7" top="0.75" bottom="0.75" header="0.3" footer="0.3"/>
  <pageSetup orientation="portrait" r:id="rId1"/>
  <headerFooter>
    <oddFooter>&amp;L&amp;1#&amp;"Arial"&amp;10&amp;K000000Saudi Aramco: Public</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43DDC-14E0-4C5E-BD22-A0F7C848D294}">
  <sheetPr>
    <tabColor theme="7" tint="0.59999389629810485"/>
  </sheetPr>
  <dimension ref="B1:F12"/>
  <sheetViews>
    <sheetView showGridLines="0" workbookViewId="0">
      <selection activeCell="C43" sqref="C43"/>
    </sheetView>
  </sheetViews>
  <sheetFormatPr baseColWidth="10" defaultColWidth="8.83203125" defaultRowHeight="15"/>
  <cols>
    <col min="1" max="1" width="3.33203125" customWidth="1"/>
    <col min="2" max="2" width="35.1640625" customWidth="1"/>
    <col min="3" max="3" width="74" customWidth="1"/>
    <col min="4" max="4" width="21.1640625" customWidth="1"/>
    <col min="5" max="5" width="27.33203125" customWidth="1"/>
    <col min="6" max="6" width="15.5" bestFit="1" customWidth="1"/>
  </cols>
  <sheetData>
    <row r="1" spans="2:6" s="13" customFormat="1" ht="28">
      <c r="B1" s="20" t="s">
        <v>155</v>
      </c>
    </row>
    <row r="2" spans="2:6" ht="32.5" customHeight="1">
      <c r="B2" s="152" t="s">
        <v>128</v>
      </c>
      <c r="C2" s="153" t="s">
        <v>156</v>
      </c>
      <c r="D2" s="153" t="s">
        <v>154</v>
      </c>
      <c r="E2" s="153" t="s">
        <v>167</v>
      </c>
      <c r="F2" s="154" t="s">
        <v>203</v>
      </c>
    </row>
    <row r="3" spans="2:6" s="97" customFormat="1" ht="30" customHeight="1">
      <c r="B3" s="162" t="s">
        <v>157</v>
      </c>
      <c r="C3" s="102" t="s">
        <v>163</v>
      </c>
      <c r="D3" s="98"/>
      <c r="E3" s="155"/>
      <c r="F3" s="159" t="s">
        <v>161</v>
      </c>
    </row>
    <row r="4" spans="2:6" s="97" customFormat="1" ht="30" customHeight="1">
      <c r="B4" s="162" t="s">
        <v>158</v>
      </c>
      <c r="C4" s="102" t="s">
        <v>164</v>
      </c>
      <c r="D4" s="98"/>
      <c r="E4" s="156"/>
      <c r="F4" s="160" t="s">
        <v>162</v>
      </c>
    </row>
    <row r="5" spans="2:6" s="97" customFormat="1" ht="30" customHeight="1">
      <c r="B5" s="162" t="s">
        <v>159</v>
      </c>
      <c r="C5" s="102" t="s">
        <v>165</v>
      </c>
      <c r="D5" s="98"/>
      <c r="E5" s="157"/>
      <c r="F5" s="159" t="s">
        <v>161</v>
      </c>
    </row>
    <row r="6" spans="2:6" s="97" customFormat="1" ht="30" customHeight="1">
      <c r="B6" s="162" t="s">
        <v>160</v>
      </c>
      <c r="C6" s="103" t="s">
        <v>166</v>
      </c>
      <c r="D6" s="98"/>
      <c r="E6" s="155"/>
      <c r="F6" s="161" t="s">
        <v>162</v>
      </c>
    </row>
    <row r="7" spans="2:6" s="97" customFormat="1" ht="30" customHeight="1">
      <c r="B7" s="162"/>
      <c r="C7" s="103"/>
      <c r="D7" s="98"/>
      <c r="E7" s="155"/>
      <c r="F7" s="159"/>
    </row>
    <row r="8" spans="2:6" s="97" customFormat="1" ht="30" customHeight="1">
      <c r="B8" s="162"/>
      <c r="C8" s="103"/>
      <c r="D8" s="99"/>
      <c r="E8" s="155"/>
      <c r="F8" s="159"/>
    </row>
    <row r="9" spans="2:6" s="97" customFormat="1" ht="30" customHeight="1">
      <c r="B9" s="162"/>
      <c r="C9" s="104"/>
      <c r="D9" s="98"/>
      <c r="E9" s="156"/>
      <c r="F9" s="159"/>
    </row>
    <row r="10" spans="2:6" s="97" customFormat="1" ht="30" customHeight="1">
      <c r="B10" s="162"/>
      <c r="C10" s="104"/>
      <c r="D10" s="100"/>
      <c r="E10" s="156"/>
      <c r="F10" s="160"/>
    </row>
    <row r="11" spans="2:6" s="97" customFormat="1" ht="30" customHeight="1">
      <c r="B11" s="163"/>
      <c r="C11" s="104"/>
      <c r="D11" s="98"/>
      <c r="E11" s="156"/>
      <c r="F11" s="159"/>
    </row>
    <row r="12" spans="2:6" s="97" customFormat="1" ht="30" customHeight="1">
      <c r="B12" s="162"/>
      <c r="C12" s="105"/>
      <c r="D12" s="101"/>
      <c r="E12" s="158"/>
      <c r="F12" s="159"/>
    </row>
  </sheetData>
  <sheetProtection password="DFBA" sheet="1" objects="1" scenarios="1"/>
  <conditionalFormatting sqref="F3:F12">
    <cfRule type="containsText" dxfId="3" priority="1" operator="containsText" text="High">
      <formula>NOT(ISERROR(SEARCH("High",F3)))</formula>
    </cfRule>
    <cfRule type="containsText" dxfId="2" priority="4" operator="containsText" text="Medium">
      <formula>NOT(ISERROR(SEARCH("Medium",F3)))</formula>
    </cfRule>
    <cfRule type="containsText" dxfId="1" priority="6" operator="containsText" text="Low">
      <formula>NOT(ISERROR(SEARCH("Low",F3)))</formula>
    </cfRule>
    <cfRule type="containsText" dxfId="0" priority="7" operator="containsText" text="low">
      <formula>NOT(ISERROR(SEARCH("low",F3)))</formula>
    </cfRule>
  </conditionalFormatting>
  <dataValidations count="2">
    <dataValidation type="list" allowBlank="1" showInputMessage="1" showErrorMessage="1" sqref="B3:B12" xr:uid="{48E2B6E3-94E7-4687-8296-5F6E8862FB62}">
      <formula1>Driver</formula1>
    </dataValidation>
    <dataValidation type="list" allowBlank="1" showInputMessage="1" showErrorMessage="1" sqref="F3:F12" xr:uid="{E9F57DDB-C6DB-43BB-9694-5FC9028AD673}">
      <formula1>Risk</formula1>
    </dataValidation>
  </dataValidations>
  <pageMargins left="0.7" right="0.7" top="0.75" bottom="0.75" header="0.3" footer="0.3"/>
  <pageSetup orientation="portrait" r:id="rId1"/>
  <headerFooter>
    <oddFooter>&amp;L&amp;1#&amp;"Arial"&amp;10&amp;K000000Saudi Aramco: Public</oddFooter>
  </headerFooter>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B5C43-4758-4673-8471-C3C30327AE34}">
  <dimension ref="A1:I42"/>
  <sheetViews>
    <sheetView zoomScale="80" zoomScaleNormal="80" workbookViewId="0">
      <selection activeCell="G38" sqref="G38"/>
    </sheetView>
  </sheetViews>
  <sheetFormatPr baseColWidth="10" defaultColWidth="9.1640625" defaultRowHeight="15"/>
  <cols>
    <col min="1" max="1" width="92.1640625" style="17" bestFit="1" customWidth="1"/>
    <col min="2" max="7" width="13.5" style="17" customWidth="1"/>
    <col min="8" max="8" width="249.5" style="17" customWidth="1"/>
    <col min="9" max="9" width="64.5" style="17" bestFit="1" customWidth="1"/>
    <col min="10" max="16384" width="9.1640625" style="17"/>
  </cols>
  <sheetData>
    <row r="1" spans="1:9" ht="29">
      <c r="A1" s="273" t="s">
        <v>246</v>
      </c>
    </row>
    <row r="2" spans="1:9" ht="21">
      <c r="A2" s="274" t="s">
        <v>247</v>
      </c>
      <c r="B2" s="274"/>
      <c r="C2" s="274"/>
      <c r="D2" s="274"/>
      <c r="E2" s="274"/>
      <c r="F2" s="274"/>
      <c r="G2" s="274"/>
      <c r="H2" s="275"/>
      <c r="I2" s="276"/>
    </row>
    <row r="3" spans="1:9" ht="21">
      <c r="A3" s="277" t="s">
        <v>248</v>
      </c>
      <c r="B3" s="278"/>
      <c r="C3" s="278"/>
      <c r="D3" s="278"/>
      <c r="E3" s="278"/>
      <c r="F3" s="278"/>
      <c r="G3" s="278"/>
      <c r="H3" s="279"/>
      <c r="I3" s="276"/>
    </row>
    <row r="4" spans="1:9" ht="32">
      <c r="A4" s="280" t="s">
        <v>62</v>
      </c>
      <c r="B4" s="281" t="s">
        <v>249</v>
      </c>
      <c r="C4" s="281">
        <v>2026</v>
      </c>
      <c r="D4" s="281">
        <v>2027</v>
      </c>
      <c r="E4" s="281">
        <v>2028</v>
      </c>
      <c r="F4" s="281">
        <v>2029</v>
      </c>
      <c r="G4" s="281">
        <v>2030</v>
      </c>
      <c r="H4" s="281" t="s">
        <v>22</v>
      </c>
      <c r="I4" s="282" t="s">
        <v>250</v>
      </c>
    </row>
    <row r="5" spans="1:9" ht="16">
      <c r="A5" s="283" t="s">
        <v>251</v>
      </c>
      <c r="B5" s="284">
        <v>0.6</v>
      </c>
      <c r="C5" s="285">
        <v>0.61</v>
      </c>
      <c r="D5" s="285">
        <v>0.62</v>
      </c>
      <c r="E5" s="285">
        <v>0.63</v>
      </c>
      <c r="F5" s="285">
        <v>0.64</v>
      </c>
      <c r="G5" s="285">
        <v>0.65</v>
      </c>
      <c r="H5" s="286" t="s">
        <v>252</v>
      </c>
      <c r="I5" s="287" t="s">
        <v>253</v>
      </c>
    </row>
    <row r="6" spans="1:9" ht="16">
      <c r="A6" s="283" t="s">
        <v>127</v>
      </c>
      <c r="B6" s="284">
        <v>0.4</v>
      </c>
      <c r="C6" s="288">
        <v>0.54291785726985653</v>
      </c>
      <c r="D6" s="288">
        <v>0.5654622229702817</v>
      </c>
      <c r="E6" s="288">
        <v>0.58585485337687537</v>
      </c>
      <c r="F6" s="288">
        <v>0.60624748378346904</v>
      </c>
      <c r="G6" s="288">
        <v>0.62488383414443016</v>
      </c>
      <c r="H6" s="286" t="s">
        <v>126</v>
      </c>
      <c r="I6" s="287">
        <v>56</v>
      </c>
    </row>
    <row r="7" spans="1:9" ht="16">
      <c r="A7" s="283" t="s">
        <v>125</v>
      </c>
      <c r="B7" s="284">
        <v>0.36</v>
      </c>
      <c r="C7" s="288">
        <v>0.50027141731769387</v>
      </c>
      <c r="D7" s="288">
        <v>0.51728842858988444</v>
      </c>
      <c r="E7" s="288">
        <v>0.53272601871652236</v>
      </c>
      <c r="F7" s="288">
        <v>0.54903791745559394</v>
      </c>
      <c r="G7" s="288">
        <v>0.56512837901532842</v>
      </c>
      <c r="H7" s="286" t="s">
        <v>254</v>
      </c>
      <c r="I7" s="287" t="s">
        <v>255</v>
      </c>
    </row>
    <row r="8" spans="1:9" ht="16">
      <c r="A8" s="283" t="s">
        <v>124</v>
      </c>
      <c r="B8" s="284">
        <v>0.82</v>
      </c>
      <c r="C8" s="285">
        <v>0.82</v>
      </c>
      <c r="D8" s="285">
        <v>0.82</v>
      </c>
      <c r="E8" s="285">
        <v>0.82</v>
      </c>
      <c r="F8" s="285">
        <v>0.82</v>
      </c>
      <c r="G8" s="285">
        <v>0.82</v>
      </c>
      <c r="H8" s="286" t="s">
        <v>123</v>
      </c>
      <c r="I8" s="287" t="s">
        <v>256</v>
      </c>
    </row>
    <row r="9" spans="1:9" ht="16">
      <c r="A9" s="283" t="s">
        <v>65</v>
      </c>
      <c r="B9" s="289">
        <v>0.5</v>
      </c>
      <c r="C9" s="288">
        <v>0.5</v>
      </c>
      <c r="D9" s="288">
        <v>0.50748296846830521</v>
      </c>
      <c r="E9" s="288">
        <v>0.52509388798482459</v>
      </c>
      <c r="F9" s="288">
        <v>0.54270480750134409</v>
      </c>
      <c r="G9" s="288">
        <v>0.55053980750134401</v>
      </c>
      <c r="H9" s="286" t="s">
        <v>122</v>
      </c>
      <c r="I9" s="287" t="s">
        <v>257</v>
      </c>
    </row>
    <row r="10" spans="1:9" ht="16">
      <c r="A10" s="283" t="s">
        <v>121</v>
      </c>
      <c r="B10" s="284">
        <v>0.2</v>
      </c>
      <c r="C10" s="285">
        <v>0.21</v>
      </c>
      <c r="D10" s="285">
        <v>0.22</v>
      </c>
      <c r="E10" s="285">
        <v>0.23</v>
      </c>
      <c r="F10" s="285">
        <v>0.24</v>
      </c>
      <c r="G10" s="285">
        <v>0.25</v>
      </c>
      <c r="H10" s="286" t="s">
        <v>120</v>
      </c>
      <c r="I10" s="287" t="s">
        <v>257</v>
      </c>
    </row>
    <row r="11" spans="1:9" ht="16">
      <c r="A11" s="283" t="s">
        <v>119</v>
      </c>
      <c r="B11" s="284">
        <v>0.48</v>
      </c>
      <c r="C11" s="285">
        <v>0.49</v>
      </c>
      <c r="D11" s="285">
        <v>0.5</v>
      </c>
      <c r="E11" s="285">
        <v>0.51</v>
      </c>
      <c r="F11" s="285">
        <v>0.52</v>
      </c>
      <c r="G11" s="285">
        <v>0.43</v>
      </c>
      <c r="H11" s="286" t="s">
        <v>118</v>
      </c>
      <c r="I11" s="287" t="s">
        <v>258</v>
      </c>
    </row>
    <row r="12" spans="1:9" ht="16">
      <c r="A12" s="283" t="s">
        <v>117</v>
      </c>
      <c r="B12" s="284">
        <v>0.4</v>
      </c>
      <c r="C12" s="288">
        <v>0.48021858961256569</v>
      </c>
      <c r="D12" s="288">
        <v>0.51203333499647874</v>
      </c>
      <c r="E12" s="288">
        <v>0.54219691289702965</v>
      </c>
      <c r="F12" s="288">
        <v>0.57084964925946646</v>
      </c>
      <c r="G12" s="288">
        <v>0.59767805387427198</v>
      </c>
      <c r="H12" s="286" t="s">
        <v>116</v>
      </c>
      <c r="I12" s="287" t="s">
        <v>259</v>
      </c>
    </row>
    <row r="13" spans="1:9" ht="16">
      <c r="A13" s="283" t="s">
        <v>115</v>
      </c>
      <c r="B13" s="284">
        <v>0.66</v>
      </c>
      <c r="C13" s="288">
        <v>0.69999999999999984</v>
      </c>
      <c r="D13" s="288">
        <v>0.69999999999999984</v>
      </c>
      <c r="E13" s="288">
        <v>0.69999999999999984</v>
      </c>
      <c r="F13" s="288">
        <v>0.69999999999999984</v>
      </c>
      <c r="G13" s="288">
        <v>0.69999999999999984</v>
      </c>
      <c r="H13" s="286" t="s">
        <v>114</v>
      </c>
      <c r="I13" s="287" t="s">
        <v>260</v>
      </c>
    </row>
    <row r="14" spans="1:9" ht="16">
      <c r="A14" s="283" t="s">
        <v>113</v>
      </c>
      <c r="B14" s="284">
        <v>0.75</v>
      </c>
      <c r="C14" s="285">
        <v>0.75</v>
      </c>
      <c r="D14" s="285">
        <v>0.75</v>
      </c>
      <c r="E14" s="285">
        <v>0.75</v>
      </c>
      <c r="F14" s="285">
        <v>0.75</v>
      </c>
      <c r="G14" s="285">
        <v>0.75</v>
      </c>
      <c r="H14" s="286" t="s">
        <v>112</v>
      </c>
      <c r="I14" s="287" t="s">
        <v>261</v>
      </c>
    </row>
    <row r="15" spans="1:9" ht="16">
      <c r="A15" s="290" t="s">
        <v>111</v>
      </c>
      <c r="B15" s="284">
        <v>0.38</v>
      </c>
      <c r="C15" s="285">
        <v>0.39</v>
      </c>
      <c r="D15" s="285">
        <v>0.4</v>
      </c>
      <c r="E15" s="285">
        <v>0.41</v>
      </c>
      <c r="F15" s="285">
        <v>0.42</v>
      </c>
      <c r="G15" s="285">
        <v>0.43</v>
      </c>
      <c r="H15" s="286" t="s">
        <v>110</v>
      </c>
      <c r="I15" s="287" t="s">
        <v>262</v>
      </c>
    </row>
    <row r="16" spans="1:9">
      <c r="A16" s="291" t="s">
        <v>109</v>
      </c>
      <c r="B16" s="284">
        <v>0.69</v>
      </c>
      <c r="C16" s="285">
        <v>0.69</v>
      </c>
      <c r="D16" s="285">
        <v>0.69</v>
      </c>
      <c r="E16" s="285">
        <v>0.69</v>
      </c>
      <c r="F16" s="285">
        <v>0.69</v>
      </c>
      <c r="G16" s="285">
        <v>0.69</v>
      </c>
      <c r="H16" s="292" t="s">
        <v>108</v>
      </c>
      <c r="I16" s="287" t="s">
        <v>263</v>
      </c>
    </row>
    <row r="17" spans="1:9" ht="16">
      <c r="A17" s="283" t="s">
        <v>68</v>
      </c>
      <c r="B17" s="293">
        <v>0.45</v>
      </c>
      <c r="C17" s="294">
        <v>0.57991733712592353</v>
      </c>
      <c r="D17" s="294">
        <v>0.5993188012459234</v>
      </c>
      <c r="E17" s="294">
        <v>0.61624096791259009</v>
      </c>
      <c r="F17" s="294">
        <v>0.63316313457925677</v>
      </c>
      <c r="G17" s="294">
        <v>0.64135745893073581</v>
      </c>
      <c r="H17" s="295" t="s">
        <v>107</v>
      </c>
      <c r="I17" s="287" t="s">
        <v>264</v>
      </c>
    </row>
    <row r="18" spans="1:9" ht="16">
      <c r="A18" s="291" t="s">
        <v>106</v>
      </c>
      <c r="B18" s="293">
        <v>0.3</v>
      </c>
      <c r="C18" s="296">
        <v>0.54087040513895457</v>
      </c>
      <c r="D18" s="296">
        <v>0.56633540513895453</v>
      </c>
      <c r="E18" s="296">
        <v>0.58847207180562122</v>
      </c>
      <c r="F18" s="296">
        <v>0.60848540513895455</v>
      </c>
      <c r="G18" s="296">
        <v>0.63167707180562127</v>
      </c>
      <c r="H18" s="297" t="s">
        <v>105</v>
      </c>
      <c r="I18" s="298" t="s">
        <v>265</v>
      </c>
    </row>
    <row r="19" spans="1:9" ht="16">
      <c r="A19" s="283" t="s">
        <v>104</v>
      </c>
      <c r="B19" s="284">
        <v>0.2</v>
      </c>
      <c r="C19" s="288">
        <v>0.47132441066231656</v>
      </c>
      <c r="D19" s="288">
        <v>0.48467312328132389</v>
      </c>
      <c r="E19" s="288">
        <v>0.49872312328132384</v>
      </c>
      <c r="F19" s="288">
        <v>0.51502312328132382</v>
      </c>
      <c r="G19" s="288">
        <v>0.52757312328132389</v>
      </c>
      <c r="H19" s="286" t="s">
        <v>103</v>
      </c>
      <c r="I19" s="287" t="s">
        <v>265</v>
      </c>
    </row>
    <row r="20" spans="1:9" ht="16">
      <c r="A20" s="283" t="s">
        <v>102</v>
      </c>
      <c r="B20" s="284">
        <v>0.3</v>
      </c>
      <c r="C20" s="285">
        <v>0.31</v>
      </c>
      <c r="D20" s="285">
        <v>0.32</v>
      </c>
      <c r="E20" s="285">
        <v>0.33</v>
      </c>
      <c r="F20" s="285">
        <v>0.34</v>
      </c>
      <c r="G20" s="285">
        <v>0.35</v>
      </c>
      <c r="H20" s="286" t="s">
        <v>101</v>
      </c>
      <c r="I20" s="287" t="s">
        <v>266</v>
      </c>
    </row>
    <row r="21" spans="1:9" ht="16">
      <c r="A21" s="283" t="s">
        <v>267</v>
      </c>
      <c r="B21" s="284">
        <v>0.35</v>
      </c>
      <c r="C21" s="288">
        <v>0.4154866970843174</v>
      </c>
      <c r="D21" s="288">
        <v>0.42040569708431752</v>
      </c>
      <c r="E21" s="288">
        <v>0.42272469708431748</v>
      </c>
      <c r="F21" s="288">
        <v>0.42504369708431744</v>
      </c>
      <c r="G21" s="288">
        <v>0.42736269708431746</v>
      </c>
      <c r="H21" s="286" t="s">
        <v>100</v>
      </c>
      <c r="I21" s="287" t="s">
        <v>268</v>
      </c>
    </row>
    <row r="22" spans="1:9" ht="16">
      <c r="A22" s="283" t="s">
        <v>269</v>
      </c>
      <c r="B22" s="284">
        <v>0.59</v>
      </c>
      <c r="C22" s="285">
        <v>0.6</v>
      </c>
      <c r="D22" s="285">
        <v>0.61</v>
      </c>
      <c r="E22" s="285">
        <v>0.62</v>
      </c>
      <c r="F22" s="285">
        <v>0.63</v>
      </c>
      <c r="G22" s="285">
        <v>0.64</v>
      </c>
      <c r="H22" s="286" t="s">
        <v>270</v>
      </c>
      <c r="I22" s="287" t="s">
        <v>271</v>
      </c>
    </row>
    <row r="23" spans="1:9" ht="16">
      <c r="A23" s="283" t="s">
        <v>272</v>
      </c>
      <c r="B23" s="284">
        <v>0.41</v>
      </c>
      <c r="C23" s="288">
        <v>0.57166617272727271</v>
      </c>
      <c r="D23" s="288">
        <v>0.57765039090909098</v>
      </c>
      <c r="E23" s="288">
        <v>0.58357388181818182</v>
      </c>
      <c r="F23" s="288">
        <v>0.58952355454545458</v>
      </c>
      <c r="G23" s="288">
        <v>0.59095686363636357</v>
      </c>
      <c r="H23" s="286" t="s">
        <v>99</v>
      </c>
      <c r="I23" s="287" t="s">
        <v>273</v>
      </c>
    </row>
    <row r="24" spans="1:9" ht="16">
      <c r="A24" s="283" t="s">
        <v>274</v>
      </c>
      <c r="B24" s="284">
        <v>0.35</v>
      </c>
      <c r="C24" s="288">
        <v>0.52722447333333333</v>
      </c>
      <c r="D24" s="288">
        <v>0.54439114</v>
      </c>
      <c r="E24" s="288">
        <v>0.55955780666666677</v>
      </c>
      <c r="F24" s="288">
        <v>0.57472447333333332</v>
      </c>
      <c r="G24" s="288">
        <v>0.58989114000000009</v>
      </c>
      <c r="H24" s="286" t="s">
        <v>98</v>
      </c>
      <c r="I24" s="287" t="s">
        <v>275</v>
      </c>
    </row>
    <row r="25" spans="1:9" ht="16">
      <c r="A25" s="283" t="s">
        <v>276</v>
      </c>
      <c r="B25" s="284">
        <v>0.61</v>
      </c>
      <c r="C25" s="299">
        <f>B25+1%</f>
        <v>0.62</v>
      </c>
      <c r="D25" s="299">
        <f t="shared" ref="D25:G25" si="0">C25+1%</f>
        <v>0.63</v>
      </c>
      <c r="E25" s="299">
        <f t="shared" si="0"/>
        <v>0.64</v>
      </c>
      <c r="F25" s="299">
        <f t="shared" si="0"/>
        <v>0.65</v>
      </c>
      <c r="G25" s="299">
        <f t="shared" si="0"/>
        <v>0.66</v>
      </c>
      <c r="H25" s="295" t="s">
        <v>277</v>
      </c>
      <c r="I25" s="287" t="s">
        <v>278</v>
      </c>
    </row>
    <row r="26" spans="1:9" ht="16">
      <c r="A26" s="283" t="s">
        <v>97</v>
      </c>
      <c r="B26" s="284">
        <v>0.05</v>
      </c>
      <c r="C26" s="299">
        <v>0.05</v>
      </c>
      <c r="D26" s="299">
        <v>0.05</v>
      </c>
      <c r="E26" s="299">
        <v>0.05</v>
      </c>
      <c r="F26" s="299">
        <v>0.05</v>
      </c>
      <c r="G26" s="299">
        <v>0.05</v>
      </c>
      <c r="H26" s="295" t="s">
        <v>96</v>
      </c>
      <c r="I26" s="287" t="s">
        <v>279</v>
      </c>
    </row>
    <row r="27" spans="1:9" ht="16">
      <c r="A27" s="283" t="s">
        <v>63</v>
      </c>
      <c r="B27" s="284">
        <v>0</v>
      </c>
      <c r="C27" s="288">
        <v>0</v>
      </c>
      <c r="D27" s="288">
        <v>0</v>
      </c>
      <c r="E27" s="288">
        <v>0</v>
      </c>
      <c r="F27" s="288">
        <v>0</v>
      </c>
      <c r="G27" s="288">
        <v>0</v>
      </c>
      <c r="H27" s="286" t="s">
        <v>95</v>
      </c>
      <c r="I27" s="287" t="s">
        <v>279</v>
      </c>
    </row>
    <row r="28" spans="1:9" ht="16">
      <c r="A28" s="283" t="s">
        <v>94</v>
      </c>
      <c r="B28" s="284">
        <v>0.56999999999999995</v>
      </c>
      <c r="C28" s="285">
        <v>0.57999999999999996</v>
      </c>
      <c r="D28" s="285">
        <v>0.59</v>
      </c>
      <c r="E28" s="285">
        <v>0.6</v>
      </c>
      <c r="F28" s="285">
        <v>0.61</v>
      </c>
      <c r="G28" s="285">
        <v>0.62</v>
      </c>
      <c r="H28" s="295" t="s">
        <v>93</v>
      </c>
      <c r="I28" s="287" t="s">
        <v>280</v>
      </c>
    </row>
    <row r="29" spans="1:9" ht="16">
      <c r="A29" s="283" t="s">
        <v>92</v>
      </c>
      <c r="B29" s="284">
        <v>0.35</v>
      </c>
      <c r="C29" s="299">
        <v>0.36</v>
      </c>
      <c r="D29" s="299">
        <f>C29+1%</f>
        <v>0.37</v>
      </c>
      <c r="E29" s="299">
        <f t="shared" ref="E29:G30" si="1">D29+1%</f>
        <v>0.38</v>
      </c>
      <c r="F29" s="299">
        <f t="shared" si="1"/>
        <v>0.39</v>
      </c>
      <c r="G29" s="299">
        <f t="shared" si="1"/>
        <v>0.4</v>
      </c>
      <c r="H29" s="295" t="s">
        <v>91</v>
      </c>
      <c r="I29" s="287" t="s">
        <v>281</v>
      </c>
    </row>
    <row r="30" spans="1:9" ht="16">
      <c r="A30" s="283" t="s">
        <v>90</v>
      </c>
      <c r="B30" s="284">
        <v>0.61</v>
      </c>
      <c r="C30" s="299">
        <v>0.62</v>
      </c>
      <c r="D30" s="299">
        <f>C30+1%</f>
        <v>0.63</v>
      </c>
      <c r="E30" s="299">
        <f t="shared" si="1"/>
        <v>0.64</v>
      </c>
      <c r="F30" s="299">
        <f t="shared" si="1"/>
        <v>0.65</v>
      </c>
      <c r="G30" s="299">
        <f t="shared" si="1"/>
        <v>0.66</v>
      </c>
      <c r="H30" s="295" t="s">
        <v>89</v>
      </c>
      <c r="I30" s="287" t="s">
        <v>282</v>
      </c>
    </row>
    <row r="31" spans="1:9" ht="16">
      <c r="A31" s="283" t="s">
        <v>88</v>
      </c>
      <c r="B31" s="284">
        <v>0.28999999999999998</v>
      </c>
      <c r="C31" s="299">
        <f>B31+1%</f>
        <v>0.3</v>
      </c>
      <c r="D31" s="299">
        <f t="shared" ref="D31:G31" si="2">C31+1%</f>
        <v>0.31</v>
      </c>
      <c r="E31" s="299">
        <f t="shared" si="2"/>
        <v>0.32</v>
      </c>
      <c r="F31" s="299">
        <f t="shared" si="2"/>
        <v>0.33</v>
      </c>
      <c r="G31" s="299">
        <f t="shared" si="2"/>
        <v>0.34</v>
      </c>
      <c r="H31" s="295" t="s">
        <v>87</v>
      </c>
      <c r="I31" s="287">
        <v>20</v>
      </c>
    </row>
    <row r="32" spans="1:9" ht="16">
      <c r="A32" s="283" t="s">
        <v>86</v>
      </c>
      <c r="B32" s="284">
        <v>0.25</v>
      </c>
      <c r="C32" s="300">
        <v>0.40531932688241196</v>
      </c>
      <c r="D32" s="300">
        <v>0.45437560397376126</v>
      </c>
      <c r="E32" s="300">
        <v>0.50323858464210003</v>
      </c>
      <c r="F32" s="300">
        <v>0.5471458153104386</v>
      </c>
      <c r="G32" s="300">
        <v>0.57736474222877721</v>
      </c>
      <c r="H32" s="295" t="s">
        <v>85</v>
      </c>
      <c r="I32" s="287" t="s">
        <v>283</v>
      </c>
    </row>
    <row r="33" spans="1:9" ht="16">
      <c r="A33" s="283" t="s">
        <v>66</v>
      </c>
      <c r="B33" s="284">
        <v>0.4</v>
      </c>
      <c r="C33" s="300">
        <v>0.41559501429166668</v>
      </c>
      <c r="D33" s="300">
        <v>0.4453077256666666</v>
      </c>
      <c r="E33" s="300">
        <v>0.47448327037500004</v>
      </c>
      <c r="F33" s="300">
        <v>0.51099599008333341</v>
      </c>
      <c r="G33" s="300">
        <v>0.54126533591666659</v>
      </c>
      <c r="H33" s="295" t="s">
        <v>84</v>
      </c>
      <c r="I33" s="287" t="s">
        <v>284</v>
      </c>
    </row>
    <row r="34" spans="1:9" ht="16">
      <c r="A34" s="283" t="s">
        <v>83</v>
      </c>
      <c r="B34" s="284">
        <v>0.45</v>
      </c>
      <c r="C34" s="300">
        <v>0.49883600000000011</v>
      </c>
      <c r="D34" s="300">
        <v>0.53813200000000017</v>
      </c>
      <c r="E34" s="300">
        <v>0.57742800000000016</v>
      </c>
      <c r="F34" s="300">
        <v>0.61672400000000005</v>
      </c>
      <c r="G34" s="300">
        <v>0.65101999999999993</v>
      </c>
      <c r="H34" s="295" t="s">
        <v>82</v>
      </c>
      <c r="I34" s="287" t="s">
        <v>285</v>
      </c>
    </row>
    <row r="35" spans="1:9" ht="16">
      <c r="A35" s="283" t="s">
        <v>64</v>
      </c>
      <c r="B35" s="284">
        <v>0.3</v>
      </c>
      <c r="C35" s="300">
        <v>0.35515482292554357</v>
      </c>
      <c r="D35" s="300">
        <v>0.38460147125566962</v>
      </c>
      <c r="E35" s="300">
        <v>0.41294620308973778</v>
      </c>
      <c r="F35" s="300">
        <v>0.46124377242380593</v>
      </c>
      <c r="G35" s="300">
        <v>0.49740581613287393</v>
      </c>
      <c r="H35" s="295" t="s">
        <v>81</v>
      </c>
      <c r="I35" s="287" t="s">
        <v>286</v>
      </c>
    </row>
    <row r="36" spans="1:9" ht="16">
      <c r="A36" s="283" t="s">
        <v>67</v>
      </c>
      <c r="B36" s="289">
        <v>0.5</v>
      </c>
      <c r="C36" s="301">
        <v>0.5</v>
      </c>
      <c r="D36" s="301">
        <v>0.5</v>
      </c>
      <c r="E36" s="301">
        <v>0.51237261175547044</v>
      </c>
      <c r="F36" s="301">
        <v>0.53130821472374812</v>
      </c>
      <c r="G36" s="301">
        <v>0.54563943813022431</v>
      </c>
      <c r="H36" s="295" t="s">
        <v>80</v>
      </c>
      <c r="I36" s="287" t="s">
        <v>287</v>
      </c>
    </row>
    <row r="37" spans="1:9" ht="16">
      <c r="A37" s="283" t="s">
        <v>79</v>
      </c>
      <c r="B37" s="284">
        <v>0.6</v>
      </c>
      <c r="C37" s="300">
        <v>0.6</v>
      </c>
      <c r="D37" s="300">
        <v>0.6</v>
      </c>
      <c r="E37" s="300">
        <v>0.6</v>
      </c>
      <c r="F37" s="300">
        <v>0.6</v>
      </c>
      <c r="G37" s="300">
        <v>0.6</v>
      </c>
      <c r="H37" s="295" t="s">
        <v>78</v>
      </c>
      <c r="I37" s="287">
        <v>25114</v>
      </c>
    </row>
    <row r="38" spans="1:9" ht="16">
      <c r="A38" s="283" t="s">
        <v>77</v>
      </c>
      <c r="B38" s="284">
        <v>0.15</v>
      </c>
      <c r="C38" s="299">
        <v>0.16</v>
      </c>
      <c r="D38" s="299">
        <v>0.17</v>
      </c>
      <c r="E38" s="299">
        <v>0.18</v>
      </c>
      <c r="F38" s="299">
        <v>0.19</v>
      </c>
      <c r="G38" s="299">
        <v>0.2</v>
      </c>
      <c r="H38" s="295" t="s">
        <v>288</v>
      </c>
      <c r="I38" s="287" t="s">
        <v>289</v>
      </c>
    </row>
    <row r="39" spans="1:9" ht="16">
      <c r="A39" s="283" t="s">
        <v>76</v>
      </c>
      <c r="B39" s="284">
        <v>0.3</v>
      </c>
      <c r="C39" s="299">
        <f>B39+1%</f>
        <v>0.31</v>
      </c>
      <c r="D39" s="299">
        <f t="shared" ref="D39:G39" si="3">C39+1%</f>
        <v>0.32</v>
      </c>
      <c r="E39" s="299">
        <f t="shared" si="3"/>
        <v>0.33</v>
      </c>
      <c r="F39" s="299">
        <f t="shared" si="3"/>
        <v>0.34</v>
      </c>
      <c r="G39" s="299">
        <f t="shared" si="3"/>
        <v>0.35000000000000003</v>
      </c>
      <c r="H39" s="295" t="s">
        <v>75</v>
      </c>
      <c r="I39" s="287" t="s">
        <v>290</v>
      </c>
    </row>
    <row r="40" spans="1:9" ht="16">
      <c r="A40" s="283" t="s">
        <v>74</v>
      </c>
      <c r="B40" s="284">
        <v>0.7</v>
      </c>
      <c r="C40" s="299">
        <v>0.7</v>
      </c>
      <c r="D40" s="299">
        <v>0.7</v>
      </c>
      <c r="E40" s="299">
        <v>0.7</v>
      </c>
      <c r="F40" s="299">
        <v>0.7</v>
      </c>
      <c r="G40" s="299">
        <v>0.7</v>
      </c>
      <c r="H40" s="295" t="s">
        <v>73</v>
      </c>
      <c r="I40" s="287" t="s">
        <v>291</v>
      </c>
    </row>
    <row r="41" spans="1:9" ht="16">
      <c r="A41" s="283" t="s">
        <v>72</v>
      </c>
      <c r="B41" s="284">
        <v>0.05</v>
      </c>
      <c r="C41" s="299">
        <v>0.05</v>
      </c>
      <c r="D41" s="299">
        <v>0.05</v>
      </c>
      <c r="E41" s="299">
        <v>0.05</v>
      </c>
      <c r="F41" s="299">
        <v>0.05</v>
      </c>
      <c r="G41" s="299">
        <v>0.05</v>
      </c>
      <c r="H41" s="295" t="s">
        <v>71</v>
      </c>
      <c r="I41" s="287" t="s">
        <v>292</v>
      </c>
    </row>
    <row r="42" spans="1:9" ht="16">
      <c r="A42" s="283" t="s">
        <v>70</v>
      </c>
      <c r="B42" s="284">
        <v>0</v>
      </c>
      <c r="C42" s="288">
        <v>0</v>
      </c>
      <c r="D42" s="288">
        <v>0</v>
      </c>
      <c r="E42" s="288">
        <v>0</v>
      </c>
      <c r="F42" s="288">
        <v>0</v>
      </c>
      <c r="G42" s="288">
        <v>0</v>
      </c>
      <c r="H42" s="286" t="s">
        <v>69</v>
      </c>
      <c r="I42" s="287" t="s">
        <v>279</v>
      </c>
    </row>
  </sheetData>
  <pageMargins left="0.7" right="0.7" top="0.75" bottom="0.75" header="0.3" footer="0.3"/>
  <pageSetup orientation="portrait" r:id="rId1"/>
  <headerFooter>
    <oddFooter>&amp;L&amp;1#&amp;"Arial"&amp;10&amp;K000000Saudi Aramco: Public</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9D063-48A4-432E-8585-638B8EB27D6E}">
  <sheetPr>
    <pageSetUpPr autoPageBreaks="0" fitToPage="1"/>
  </sheetPr>
  <dimension ref="B1:G42"/>
  <sheetViews>
    <sheetView showGridLines="0" view="pageBreakPreview" topLeftCell="C1" zoomScale="90" zoomScaleNormal="70" zoomScaleSheetLayoutView="90" workbookViewId="0">
      <selection activeCell="E9" sqref="E9"/>
    </sheetView>
  </sheetViews>
  <sheetFormatPr baseColWidth="10" defaultColWidth="8.83203125" defaultRowHeight="15"/>
  <cols>
    <col min="1" max="1" width="5.1640625" style="303" customWidth="1"/>
    <col min="2" max="2" width="92.1640625" style="303" bestFit="1" customWidth="1"/>
    <col min="3" max="3" width="13.5" style="303" customWidth="1"/>
    <col min="4" max="4" width="249.5" style="303" customWidth="1"/>
    <col min="5" max="5" width="64.5" style="303" bestFit="1" customWidth="1"/>
    <col min="6" max="15" width="11.5" style="303" customWidth="1"/>
    <col min="16" max="16384" width="8.83203125" style="303"/>
  </cols>
  <sheetData>
    <row r="1" spans="2:5" ht="29">
      <c r="B1" s="302" t="s">
        <v>246</v>
      </c>
    </row>
    <row r="2" spans="2:5" ht="18" customHeight="1">
      <c r="B2" s="304" t="s">
        <v>247</v>
      </c>
      <c r="C2" s="304"/>
      <c r="D2" s="305"/>
      <c r="E2" s="306"/>
    </row>
    <row r="3" spans="2:5" ht="21">
      <c r="B3" s="307" t="s">
        <v>248</v>
      </c>
      <c r="C3" s="308"/>
      <c r="D3" s="309"/>
      <c r="E3" s="306"/>
    </row>
    <row r="4" spans="2:5" ht="32">
      <c r="B4" s="310" t="s">
        <v>62</v>
      </c>
      <c r="C4" s="311" t="s">
        <v>249</v>
      </c>
      <c r="D4" s="311" t="s">
        <v>22</v>
      </c>
      <c r="E4" s="312" t="s">
        <v>250</v>
      </c>
    </row>
    <row r="5" spans="2:5" ht="16">
      <c r="B5" s="313" t="s">
        <v>251</v>
      </c>
      <c r="C5" s="284">
        <v>0.6</v>
      </c>
      <c r="D5" s="286" t="s">
        <v>252</v>
      </c>
      <c r="E5" s="287" t="s">
        <v>253</v>
      </c>
    </row>
    <row r="6" spans="2:5" ht="16">
      <c r="B6" s="313" t="s">
        <v>127</v>
      </c>
      <c r="C6" s="284">
        <v>0.4</v>
      </c>
      <c r="D6" s="286" t="s">
        <v>126</v>
      </c>
      <c r="E6" s="287">
        <v>56</v>
      </c>
    </row>
    <row r="7" spans="2:5" ht="16">
      <c r="B7" s="313" t="s">
        <v>125</v>
      </c>
      <c r="C7" s="284">
        <v>0.36</v>
      </c>
      <c r="D7" s="286" t="s">
        <v>254</v>
      </c>
      <c r="E7" s="287" t="s">
        <v>255</v>
      </c>
    </row>
    <row r="8" spans="2:5" ht="16">
      <c r="B8" s="313" t="s">
        <v>124</v>
      </c>
      <c r="C8" s="284">
        <v>0.82</v>
      </c>
      <c r="D8" s="286" t="s">
        <v>123</v>
      </c>
      <c r="E8" s="287" t="s">
        <v>256</v>
      </c>
    </row>
    <row r="9" spans="2:5" ht="16">
      <c r="B9" s="313" t="s">
        <v>65</v>
      </c>
      <c r="C9" s="284">
        <v>0.5</v>
      </c>
      <c r="D9" s="286" t="s">
        <v>122</v>
      </c>
      <c r="E9" s="287" t="s">
        <v>257</v>
      </c>
    </row>
    <row r="10" spans="2:5" ht="16">
      <c r="B10" s="313" t="s">
        <v>121</v>
      </c>
      <c r="C10" s="284">
        <v>0.2</v>
      </c>
      <c r="D10" s="286" t="s">
        <v>120</v>
      </c>
      <c r="E10" s="287" t="s">
        <v>257</v>
      </c>
    </row>
    <row r="11" spans="2:5" ht="16">
      <c r="B11" s="313" t="s">
        <v>119</v>
      </c>
      <c r="C11" s="284">
        <v>0.48</v>
      </c>
      <c r="D11" s="286" t="s">
        <v>118</v>
      </c>
      <c r="E11" s="287" t="s">
        <v>258</v>
      </c>
    </row>
    <row r="12" spans="2:5" ht="16">
      <c r="B12" s="313" t="s">
        <v>117</v>
      </c>
      <c r="C12" s="284">
        <v>0.4</v>
      </c>
      <c r="D12" s="286" t="s">
        <v>116</v>
      </c>
      <c r="E12" s="287" t="s">
        <v>259</v>
      </c>
    </row>
    <row r="13" spans="2:5" ht="16">
      <c r="B13" s="313" t="s">
        <v>115</v>
      </c>
      <c r="C13" s="284">
        <v>0.66</v>
      </c>
      <c r="D13" s="286" t="s">
        <v>114</v>
      </c>
      <c r="E13" s="287" t="s">
        <v>260</v>
      </c>
    </row>
    <row r="14" spans="2:5" ht="16">
      <c r="B14" s="313" t="s">
        <v>113</v>
      </c>
      <c r="C14" s="284">
        <v>0.75</v>
      </c>
      <c r="D14" s="286" t="s">
        <v>112</v>
      </c>
      <c r="E14" s="287" t="s">
        <v>261</v>
      </c>
    </row>
    <row r="15" spans="2:5" ht="16">
      <c r="B15" s="314" t="s">
        <v>111</v>
      </c>
      <c r="C15" s="284">
        <v>0.38</v>
      </c>
      <c r="D15" s="286" t="s">
        <v>110</v>
      </c>
      <c r="E15" s="287" t="s">
        <v>262</v>
      </c>
    </row>
    <row r="16" spans="2:5">
      <c r="B16" s="315" t="s">
        <v>109</v>
      </c>
      <c r="C16" s="284">
        <v>0.69</v>
      </c>
      <c r="D16" s="292" t="s">
        <v>108</v>
      </c>
      <c r="E16" s="287" t="s">
        <v>263</v>
      </c>
    </row>
    <row r="17" spans="2:7" ht="15.5" customHeight="1">
      <c r="B17" s="313" t="s">
        <v>68</v>
      </c>
      <c r="C17" s="293">
        <v>0.45</v>
      </c>
      <c r="D17" s="295" t="s">
        <v>107</v>
      </c>
      <c r="E17" s="287" t="s">
        <v>264</v>
      </c>
    </row>
    <row r="18" spans="2:7" ht="16">
      <c r="B18" s="315" t="s">
        <v>106</v>
      </c>
      <c r="C18" s="293">
        <v>0.3</v>
      </c>
      <c r="D18" s="297" t="s">
        <v>105</v>
      </c>
      <c r="E18" s="298" t="s">
        <v>265</v>
      </c>
    </row>
    <row r="19" spans="2:7" ht="16">
      <c r="B19" s="313" t="s">
        <v>104</v>
      </c>
      <c r="C19" s="284">
        <v>0.2</v>
      </c>
      <c r="D19" s="286" t="s">
        <v>103</v>
      </c>
      <c r="E19" s="287" t="s">
        <v>265</v>
      </c>
    </row>
    <row r="20" spans="2:7" ht="16">
      <c r="B20" s="313" t="s">
        <v>102</v>
      </c>
      <c r="C20" s="284">
        <v>0.3</v>
      </c>
      <c r="D20" s="286" t="s">
        <v>101</v>
      </c>
      <c r="E20" s="287" t="s">
        <v>266</v>
      </c>
    </row>
    <row r="21" spans="2:7" ht="16">
      <c r="B21" s="313" t="s">
        <v>267</v>
      </c>
      <c r="C21" s="284">
        <v>0.35</v>
      </c>
      <c r="D21" s="286" t="s">
        <v>100</v>
      </c>
      <c r="E21" s="287" t="s">
        <v>268</v>
      </c>
    </row>
    <row r="22" spans="2:7" ht="16">
      <c r="B22" s="313" t="s">
        <v>269</v>
      </c>
      <c r="C22" s="284">
        <v>0.59</v>
      </c>
      <c r="D22" s="286" t="s">
        <v>270</v>
      </c>
      <c r="E22" s="287" t="s">
        <v>271</v>
      </c>
    </row>
    <row r="23" spans="2:7" ht="16">
      <c r="B23" s="313" t="s">
        <v>272</v>
      </c>
      <c r="C23" s="284">
        <v>0.41</v>
      </c>
      <c r="D23" s="286" t="s">
        <v>99</v>
      </c>
      <c r="E23" s="287" t="s">
        <v>273</v>
      </c>
    </row>
    <row r="24" spans="2:7" ht="15.5" customHeight="1">
      <c r="B24" s="313" t="s">
        <v>274</v>
      </c>
      <c r="C24" s="284">
        <v>0.35</v>
      </c>
      <c r="D24" s="286" t="s">
        <v>98</v>
      </c>
      <c r="E24" s="287" t="s">
        <v>275</v>
      </c>
    </row>
    <row r="25" spans="2:7" ht="15" customHeight="1">
      <c r="B25" s="313" t="s">
        <v>276</v>
      </c>
      <c r="C25" s="284">
        <v>0.61</v>
      </c>
      <c r="D25" s="295" t="s">
        <v>277</v>
      </c>
      <c r="E25" s="287" t="s">
        <v>278</v>
      </c>
    </row>
    <row r="26" spans="2:7" ht="16">
      <c r="B26" s="313" t="s">
        <v>97</v>
      </c>
      <c r="C26" s="284">
        <v>0.05</v>
      </c>
      <c r="D26" s="295" t="s">
        <v>96</v>
      </c>
      <c r="E26" s="287" t="s">
        <v>279</v>
      </c>
      <c r="G26" s="316"/>
    </row>
    <row r="27" spans="2:7" ht="16">
      <c r="B27" s="313" t="s">
        <v>63</v>
      </c>
      <c r="C27" s="284">
        <v>0</v>
      </c>
      <c r="D27" s="286" t="s">
        <v>95</v>
      </c>
      <c r="E27" s="287" t="s">
        <v>279</v>
      </c>
      <c r="G27" s="316"/>
    </row>
    <row r="28" spans="2:7" ht="16">
      <c r="B28" s="313" t="s">
        <v>94</v>
      </c>
      <c r="C28" s="284">
        <v>0.56999999999999995</v>
      </c>
      <c r="D28" s="295" t="s">
        <v>93</v>
      </c>
      <c r="E28" s="287" t="s">
        <v>280</v>
      </c>
    </row>
    <row r="29" spans="2:7" ht="16">
      <c r="B29" s="313" t="s">
        <v>92</v>
      </c>
      <c r="C29" s="284">
        <v>0.35</v>
      </c>
      <c r="D29" s="295" t="s">
        <v>91</v>
      </c>
      <c r="E29" s="287" t="s">
        <v>281</v>
      </c>
    </row>
    <row r="30" spans="2:7" ht="16">
      <c r="B30" s="313" t="s">
        <v>90</v>
      </c>
      <c r="C30" s="284">
        <v>0.61</v>
      </c>
      <c r="D30" s="295" t="s">
        <v>89</v>
      </c>
      <c r="E30" s="287" t="s">
        <v>282</v>
      </c>
    </row>
    <row r="31" spans="2:7" ht="16">
      <c r="B31" s="313" t="s">
        <v>88</v>
      </c>
      <c r="C31" s="284">
        <v>0.28999999999999998</v>
      </c>
      <c r="D31" s="295" t="s">
        <v>87</v>
      </c>
      <c r="E31" s="287">
        <v>20</v>
      </c>
    </row>
    <row r="32" spans="2:7" ht="16">
      <c r="B32" s="313" t="s">
        <v>86</v>
      </c>
      <c r="C32" s="284">
        <v>0.25</v>
      </c>
      <c r="D32" s="295" t="s">
        <v>85</v>
      </c>
      <c r="E32" s="287" t="s">
        <v>283</v>
      </c>
    </row>
    <row r="33" spans="2:5" ht="16">
      <c r="B33" s="313" t="s">
        <v>66</v>
      </c>
      <c r="C33" s="284">
        <v>0.4</v>
      </c>
      <c r="D33" s="295" t="s">
        <v>84</v>
      </c>
      <c r="E33" s="287" t="s">
        <v>284</v>
      </c>
    </row>
    <row r="34" spans="2:5" ht="16">
      <c r="B34" s="313" t="s">
        <v>83</v>
      </c>
      <c r="C34" s="284">
        <v>0.45</v>
      </c>
      <c r="D34" s="295" t="s">
        <v>82</v>
      </c>
      <c r="E34" s="287" t="s">
        <v>285</v>
      </c>
    </row>
    <row r="35" spans="2:5" ht="16">
      <c r="B35" s="313" t="s">
        <v>64</v>
      </c>
      <c r="C35" s="284">
        <v>0.3</v>
      </c>
      <c r="D35" s="295" t="s">
        <v>81</v>
      </c>
      <c r="E35" s="287" t="s">
        <v>286</v>
      </c>
    </row>
    <row r="36" spans="2:5" ht="16">
      <c r="B36" s="313" t="s">
        <v>67</v>
      </c>
      <c r="C36" s="284">
        <v>0.5</v>
      </c>
      <c r="D36" s="295" t="s">
        <v>80</v>
      </c>
      <c r="E36" s="287" t="s">
        <v>287</v>
      </c>
    </row>
    <row r="37" spans="2:5" ht="16">
      <c r="B37" s="313" t="s">
        <v>79</v>
      </c>
      <c r="C37" s="284">
        <v>0.6</v>
      </c>
      <c r="D37" s="295" t="s">
        <v>78</v>
      </c>
      <c r="E37" s="287">
        <v>25114</v>
      </c>
    </row>
    <row r="38" spans="2:5" ht="16">
      <c r="B38" s="313" t="s">
        <v>77</v>
      </c>
      <c r="C38" s="284">
        <v>0.15</v>
      </c>
      <c r="D38" s="295" t="s">
        <v>288</v>
      </c>
      <c r="E38" s="287" t="s">
        <v>289</v>
      </c>
    </row>
    <row r="39" spans="2:5" ht="16">
      <c r="B39" s="313" t="s">
        <v>76</v>
      </c>
      <c r="C39" s="284">
        <v>0.3</v>
      </c>
      <c r="D39" s="295" t="s">
        <v>75</v>
      </c>
      <c r="E39" s="287" t="s">
        <v>290</v>
      </c>
    </row>
    <row r="40" spans="2:5" ht="16">
      <c r="B40" s="313" t="s">
        <v>74</v>
      </c>
      <c r="C40" s="284">
        <v>0.7</v>
      </c>
      <c r="D40" s="295" t="s">
        <v>73</v>
      </c>
      <c r="E40" s="287" t="s">
        <v>291</v>
      </c>
    </row>
    <row r="41" spans="2:5" ht="16">
      <c r="B41" s="313" t="s">
        <v>72</v>
      </c>
      <c r="C41" s="284">
        <v>0.05</v>
      </c>
      <c r="D41" s="295" t="s">
        <v>71</v>
      </c>
      <c r="E41" s="287" t="s">
        <v>292</v>
      </c>
    </row>
    <row r="42" spans="2:5" ht="16">
      <c r="B42" s="313" t="s">
        <v>70</v>
      </c>
      <c r="C42" s="284">
        <v>0</v>
      </c>
      <c r="D42" s="286" t="s">
        <v>69</v>
      </c>
      <c r="E42" s="287" t="s">
        <v>279</v>
      </c>
    </row>
  </sheetData>
  <sheetProtection algorithmName="SHA-512" hashValue="8KL5h3OJGilpE1RBKS2V3ImZ0Y3VTZCWMNXy7GWQGnTw6eILbohpyVY8j39D4VGl1ub1g3zuVXodze+ooXOJRg==" saltValue="Tb4fWkVrMLqNFst27KfkMQ==" spinCount="100000" sheet="1" formatCells="0" formatColumns="0" formatRows="0"/>
  <pageMargins left="0.25" right="0.25" top="0.75" bottom="0.75" header="0.3" footer="0.3"/>
  <pageSetup paperSize="9" scale="42" orientation="landscape" r:id="rId1"/>
  <headerFooter>
    <oddHeader>&amp;C&amp;"Times New Roman,Regular"&amp;12&amp;K99CC00Public - عام</oddHeader>
    <oddFooter>&amp;L&amp;1#&amp;"Arial"&amp;10&amp;K000000Saudi Aramco: Public</oddFooter>
    <evenHeader>&amp;C&amp;"Times New Roman,Regular"&amp;12&amp;K99CC00Public - عام</evenHeader>
    <firstHeader>&amp;C&amp;"Times New Roman,Regular"&amp;12&amp;K99CC00Public - عام</firstHead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Summary</vt:lpstr>
      <vt:lpstr>1. General</vt:lpstr>
      <vt:lpstr>2. Goods &amp; Services</vt:lpstr>
      <vt:lpstr>3. Depr &amp; Amor</vt:lpstr>
      <vt:lpstr>4. Labor</vt:lpstr>
      <vt:lpstr>5. Capacity Building</vt:lpstr>
      <vt:lpstr>Assumptions</vt:lpstr>
      <vt:lpstr>Segment based on SME</vt:lpstr>
      <vt:lpstr>LC Sector</vt:lpstr>
      <vt:lpstr>Instructions</vt:lpstr>
      <vt:lpstr>'LC Sector'!Goods</vt:lpstr>
      <vt:lpstr>'LC Sector'!Services</vt:lpstr>
    </vt:vector>
  </TitlesOfParts>
  <Company>Saudi Aramco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Aramco iktva Action Plan</dc:title>
  <dc:creator>Thorp, Sebastian A</dc:creator>
  <cp:keywords>iktva action plan</cp:keywords>
  <cp:lastModifiedBy>Mahmoud Katanani</cp:lastModifiedBy>
  <cp:lastPrinted>2020-05-13T10:42:11Z</cp:lastPrinted>
  <dcterms:created xsi:type="dcterms:W3CDTF">2018-05-03T07:29:47Z</dcterms:created>
  <dcterms:modified xsi:type="dcterms:W3CDTF">2026-05-13T12:03:37Z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c58ac592-6c20-4050-ab50-294e0a986f70</vt:lpwstr>
  </property>
  <property fmtid="{D5CDD505-2E9C-101B-9397-08002B2CF9AE}" pid="3" name="Creator ">
    <vt:lpwstr>tolentdx</vt:lpwstr>
  </property>
  <property fmtid="{D5CDD505-2E9C-101B-9397-08002B2CF9AE}" pid="4" name="Creation date">
    <vt:lpwstr>2018-05-03</vt:lpwstr>
  </property>
  <property fmtid="{D5CDD505-2E9C-101B-9397-08002B2CF9AE}" pid="5" name="Creation time">
    <vt:lpwstr>10:29:48 AM</vt:lpwstr>
  </property>
  <property fmtid="{D5CDD505-2E9C-101B-9397-08002B2CF9AE}" pid="6" name="Editor">
    <vt:lpwstr>alotfb0b</vt:lpwstr>
  </property>
  <property fmtid="{D5CDD505-2E9C-101B-9397-08002B2CF9AE}" pid="7" name="Last Modification date">
    <vt:lpwstr>2019-01-31</vt:lpwstr>
  </property>
  <property fmtid="{D5CDD505-2E9C-101B-9397-08002B2CF9AE}" pid="8" name="Last Modification time">
    <vt:lpwstr>9:13:10 AM</vt:lpwstr>
  </property>
  <property fmtid="{D5CDD505-2E9C-101B-9397-08002B2CF9AE}" pid="9" name="Classification">
    <vt:lpwstr>CompanyGeneralUse</vt:lpwstr>
  </property>
  <property fmtid="{D5CDD505-2E9C-101B-9397-08002B2CF9AE}" pid="10" name="MSIP_Label_37815aaf-7408-4215-9024-78fd196cf630_Enabled">
    <vt:lpwstr>True</vt:lpwstr>
  </property>
  <property fmtid="{D5CDD505-2E9C-101B-9397-08002B2CF9AE}" pid="11" name="MSIP_Label_37815aaf-7408-4215-9024-78fd196cf630_SiteId">
    <vt:lpwstr>5a1e0c10-68b1-4667-974b-f394ba989c51</vt:lpwstr>
  </property>
  <property fmtid="{D5CDD505-2E9C-101B-9397-08002B2CF9AE}" pid="12" name="MSIP_Label_37815aaf-7408-4215-9024-78fd196cf630_Owner">
    <vt:lpwstr>thorpsa@aramco.com</vt:lpwstr>
  </property>
  <property fmtid="{D5CDD505-2E9C-101B-9397-08002B2CF9AE}" pid="13" name="MSIP_Label_37815aaf-7408-4215-9024-78fd196cf630_SetDate">
    <vt:lpwstr>2025-04-30T04:37:04.9142709Z</vt:lpwstr>
  </property>
  <property fmtid="{D5CDD505-2E9C-101B-9397-08002B2CF9AE}" pid="14" name="MSIP_Label_37815aaf-7408-4215-9024-78fd196cf630_Name">
    <vt:lpwstr>Public</vt:lpwstr>
  </property>
  <property fmtid="{D5CDD505-2E9C-101B-9397-08002B2CF9AE}" pid="15" name="MSIP_Label_37815aaf-7408-4215-9024-78fd196cf630_Application">
    <vt:lpwstr>Microsoft Azure Information Protection</vt:lpwstr>
  </property>
  <property fmtid="{D5CDD505-2E9C-101B-9397-08002B2CF9AE}" pid="16" name="MSIP_Label_37815aaf-7408-4215-9024-78fd196cf630_ActionId">
    <vt:lpwstr>4c4ec937-f69d-4f01-ae40-6bec7d4e556e</vt:lpwstr>
  </property>
  <property fmtid="{D5CDD505-2E9C-101B-9397-08002B2CF9AE}" pid="17" name="MSIP_Label_37815aaf-7408-4215-9024-78fd196cf630_Extended_MSFT_Method">
    <vt:lpwstr>Manual</vt:lpwstr>
  </property>
  <property fmtid="{D5CDD505-2E9C-101B-9397-08002B2CF9AE}" pid="18" name="Sensitivity">
    <vt:lpwstr>Public</vt:lpwstr>
  </property>
</Properties>
</file>